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90" windowWidth="11295" windowHeight="5985" tabRatio="599" activeTab="2"/>
  </bookViews>
  <sheets>
    <sheet name="FIGURES " sheetId="27" r:id="rId1"/>
    <sheet name="SEGMENTREPORT " sheetId="28" r:id="rId2"/>
    <sheet name="ED, MD" sheetId="22" r:id="rId3"/>
  </sheets>
  <definedNames>
    <definedName name="_xlnm.Print_Area" localSheetId="2">'ED, MD'!$A$1:$G$61</definedName>
    <definedName name="_xlnm.Print_Area" localSheetId="0">'FIGURES '!$A$1:$I$57</definedName>
    <definedName name="_xlnm.Print_Area" localSheetId="1">'SEGMENTREPORT '!$A$1:$H$51</definedName>
  </definedNames>
  <calcPr calcId="124519"/>
</workbook>
</file>

<file path=xl/calcChain.xml><?xml version="1.0" encoding="utf-8"?>
<calcChain xmlns="http://schemas.openxmlformats.org/spreadsheetml/2006/main">
  <c r="F22" i="22"/>
  <c r="F12"/>
  <c r="G11" i="27"/>
  <c r="G22" i="22"/>
  <c r="E22"/>
  <c r="G12"/>
  <c r="E12"/>
  <c r="C44" i="27" l="1"/>
  <c r="C43"/>
  <c r="C42"/>
  <c r="C41"/>
  <c r="F51" i="28"/>
  <c r="C51"/>
  <c r="H50"/>
  <c r="G50"/>
  <c r="F50"/>
  <c r="E50"/>
  <c r="D50"/>
  <c r="C50"/>
  <c r="C28" i="27" l="1"/>
  <c r="C26"/>
  <c r="C24"/>
  <c r="C19"/>
  <c r="C17"/>
  <c r="C12"/>
  <c r="C13"/>
  <c r="C15"/>
  <c r="C11"/>
  <c r="C10" l="1"/>
  <c r="C16" s="1"/>
  <c r="C23"/>
  <c r="G18"/>
  <c r="G21" s="1"/>
  <c r="G20"/>
  <c r="G16"/>
  <c r="G10"/>
  <c r="D37" i="28"/>
  <c r="D51"/>
  <c r="D17"/>
  <c r="D19" s="1"/>
  <c r="D22" s="1"/>
  <c r="C37"/>
  <c r="F44" i="27"/>
  <c r="F43"/>
  <c r="F42"/>
  <c r="F41"/>
  <c r="C11" i="28"/>
  <c r="D11"/>
  <c r="E11"/>
  <c r="F11"/>
  <c r="G11"/>
  <c r="H11"/>
  <c r="C17"/>
  <c r="C19" s="1"/>
  <c r="C22" s="1"/>
  <c r="E17"/>
  <c r="E19" s="1"/>
  <c r="E22" s="1"/>
  <c r="F17"/>
  <c r="F19" s="1"/>
  <c r="F22" s="1"/>
  <c r="G17"/>
  <c r="G19" s="1"/>
  <c r="G22" s="1"/>
  <c r="H17"/>
  <c r="H19" s="1"/>
  <c r="H22" s="1"/>
  <c r="C29"/>
  <c r="D29"/>
  <c r="E29"/>
  <c r="F29"/>
  <c r="G29"/>
  <c r="H29"/>
  <c r="E37"/>
  <c r="F37"/>
  <c r="G37"/>
  <c r="H37"/>
  <c r="H51"/>
  <c r="D10" i="27"/>
  <c r="D16" s="1"/>
  <c r="H10"/>
  <c r="H16" s="1"/>
  <c r="I10"/>
  <c r="I16" s="1"/>
  <c r="F11"/>
  <c r="F12"/>
  <c r="F13"/>
  <c r="F14"/>
  <c r="F15"/>
  <c r="F17"/>
  <c r="Q17"/>
  <c r="D18"/>
  <c r="D21" s="1"/>
  <c r="H18"/>
  <c r="H21" s="1"/>
  <c r="I18"/>
  <c r="I21" s="1"/>
  <c r="F19"/>
  <c r="F20"/>
  <c r="Q21"/>
  <c r="F23"/>
  <c r="F24"/>
  <c r="F26"/>
  <c r="F28"/>
  <c r="F30"/>
  <c r="F10"/>
  <c r="F16" s="1"/>
  <c r="C21" l="1"/>
  <c r="G22"/>
  <c r="C20"/>
  <c r="C18" s="1"/>
  <c r="F18"/>
  <c r="F21" s="1"/>
  <c r="F22" s="1"/>
  <c r="F25" s="1"/>
  <c r="F27" s="1"/>
  <c r="F29" s="1"/>
  <c r="H22"/>
  <c r="H25" s="1"/>
  <c r="H27" s="1"/>
  <c r="H29" s="1"/>
  <c r="D22"/>
  <c r="D25" s="1"/>
  <c r="D27" s="1"/>
  <c r="D29" s="1"/>
  <c r="I22"/>
  <c r="I25" s="1"/>
  <c r="I27" s="1"/>
  <c r="I29" s="1"/>
  <c r="C22" l="1"/>
  <c r="G25"/>
  <c r="C25" l="1"/>
  <c r="G27"/>
  <c r="C27" l="1"/>
  <c r="G29"/>
  <c r="G39" l="1"/>
  <c r="G38" s="1"/>
  <c r="C29"/>
  <c r="C39" s="1"/>
  <c r="C38" s="1"/>
</calcChain>
</file>

<file path=xl/sharedStrings.xml><?xml version="1.0" encoding="utf-8"?>
<sst xmlns="http://schemas.openxmlformats.org/spreadsheetml/2006/main" count="214" uniqueCount="146">
  <si>
    <t>PARTICULARS</t>
  </si>
  <si>
    <t>YEAR ENDED</t>
  </si>
  <si>
    <t>(AUDITED)</t>
  </si>
  <si>
    <t>Other Income</t>
  </si>
  <si>
    <t>TOTAL INCOME (1+2)</t>
  </si>
  <si>
    <t>Interest Expended</t>
  </si>
  <si>
    <t>Analytical Ratios</t>
  </si>
  <si>
    <t>Notes:</t>
  </si>
  <si>
    <t>Operating Profit</t>
  </si>
  <si>
    <t>Net Profit</t>
  </si>
  <si>
    <t>Segment Liabilities</t>
  </si>
  <si>
    <t>(i) Percentage of shares held by Government of India</t>
  </si>
  <si>
    <t xml:space="preserve">      (b) Amount of Net Non Performing Assets</t>
  </si>
  <si>
    <t>(v) Return on Assets (Annualised)</t>
  </si>
  <si>
    <t>Segment Revenue</t>
  </si>
  <si>
    <t>Segment Results</t>
  </si>
  <si>
    <t>Income Tax</t>
  </si>
  <si>
    <t>(* Excluding Revaluation Reserve)</t>
  </si>
  <si>
    <t>INTEREST EARNED (a)+(b)+(c)+(d)</t>
  </si>
  <si>
    <t>(a) Interest/discount on advances/bills</t>
  </si>
  <si>
    <t>(b) Income on Investments</t>
  </si>
  <si>
    <t>(d) Others</t>
  </si>
  <si>
    <t>Operating Expenses (i)+(ii)</t>
  </si>
  <si>
    <t>(ii) Other Operating Expenses</t>
  </si>
  <si>
    <t>(c) Interest on balances with Reserve Bank of India &amp; Other Inter-Bank Funds</t>
  </si>
  <si>
    <t>(i) Employees Cost</t>
  </si>
  <si>
    <t>TOTAL EXPENSES ((4+5) excluding Provisions &amp; Contingencies)</t>
  </si>
  <si>
    <t xml:space="preserve">Provisions (Other than Tax) and Contingencies </t>
  </si>
  <si>
    <t>Operating Profit before Provisions and Contingencies (3-6)</t>
  </si>
  <si>
    <t>Exceptional items</t>
  </si>
  <si>
    <t>Profit (+) / Loss (-) from Ordinary Activities before tax (7-8-9)</t>
  </si>
  <si>
    <t>Tax expense</t>
  </si>
  <si>
    <t>Net Profit (+) / Loss (-) from Ordinary Activities after tax (10-11)</t>
  </si>
  <si>
    <t>Extraordinary items (net of tax expense)</t>
  </si>
  <si>
    <t>Net Profit (+) / Loss (-) for the period (12-13)</t>
  </si>
  <si>
    <t>(iii) Earnings per Share (EPS) (Not Annualised)</t>
  </si>
  <si>
    <t xml:space="preserve">       b) Basic and diluted EPS after Extraordinary items for the period, for the year to date and for the previous year  </t>
  </si>
  <si>
    <t xml:space="preserve">      a) Basic and diluted EPS before Extraordinary items (net of tax expense) for the period, for the year to date and for the previous year</t>
  </si>
  <si>
    <t xml:space="preserve">      (a) Amount of Gross Non Performing Assets</t>
  </si>
  <si>
    <t>(iv) NPA Ratios</t>
  </si>
  <si>
    <t xml:space="preserve">      (c) Percentage of Gross Non Performing Assets</t>
  </si>
  <si>
    <t xml:space="preserve">      (d) Percentage of Net Non Performing Assets</t>
  </si>
  <si>
    <t>Public shareholding</t>
  </si>
  <si>
    <t xml:space="preserve">- Number of Shares </t>
  </si>
  <si>
    <t>- Percentage of shareholding</t>
  </si>
  <si>
    <t>Paid up Equity Share Capital (Face Value of each share-Rs.10/-)</t>
  </si>
  <si>
    <t>(Head Office : Bangalore - 2)</t>
  </si>
  <si>
    <t>SL. No.</t>
  </si>
  <si>
    <t>QUARTER ENDED</t>
  </si>
  <si>
    <t>Total</t>
  </si>
  <si>
    <t>Treasury Operations</t>
  </si>
  <si>
    <t>Retail Banking Operations</t>
  </si>
  <si>
    <t>Wholesale Banking Operations</t>
  </si>
  <si>
    <t>Other Banking Operations</t>
  </si>
  <si>
    <t>Unallocated</t>
  </si>
  <si>
    <t>Unallocated Income/Expenses</t>
  </si>
  <si>
    <t>Provisions and Contingencies</t>
  </si>
  <si>
    <t>Segment Assets*</t>
  </si>
  <si>
    <t>Unallocated Assets</t>
  </si>
  <si>
    <t>BUSINESS SEGMENT</t>
  </si>
  <si>
    <t>Unallocated Liabilities</t>
  </si>
  <si>
    <t>GEOGRAPHICAL SEGMENT</t>
  </si>
  <si>
    <t>Domestic Operations</t>
  </si>
  <si>
    <t>Revenue</t>
  </si>
  <si>
    <t>Assets</t>
  </si>
  <si>
    <t>Promoters and promoter group shareholding</t>
  </si>
  <si>
    <t>NIL</t>
  </si>
  <si>
    <t xml:space="preserve">       a) Pledged / Encumbered </t>
  </si>
  <si>
    <t xml:space="preserve">            - Number of shares</t>
  </si>
  <si>
    <t xml:space="preserve">            - Percentage of shares (as a % of the total shareholding of promoter and promoter group)</t>
  </si>
  <si>
    <t xml:space="preserve">            - Percentage of shares (as a % of the total share capital of the Company)</t>
  </si>
  <si>
    <t xml:space="preserve">       b) Non-encumbered </t>
  </si>
  <si>
    <t>REVIEWED</t>
  </si>
  <si>
    <t>AUDITED</t>
  </si>
  <si>
    <t>Quarter ended</t>
  </si>
  <si>
    <t>Year ended</t>
  </si>
  <si>
    <t>a</t>
  </si>
  <si>
    <t>b</t>
  </si>
  <si>
    <t>c</t>
  </si>
  <si>
    <t>d</t>
  </si>
  <si>
    <t>e</t>
  </si>
  <si>
    <t>Total Assets</t>
  </si>
  <si>
    <t>f</t>
  </si>
  <si>
    <t>Total Liabilities</t>
  </si>
  <si>
    <t>(1)</t>
  </si>
  <si>
    <t>(2)</t>
  </si>
  <si>
    <t>International Operations</t>
  </si>
  <si>
    <r>
      <t xml:space="preserve">Capital and Reserves </t>
    </r>
    <r>
      <rPr>
        <b/>
        <sz val="12"/>
        <rFont val="TheSans B4 SemiLight"/>
        <family val="2"/>
      </rPr>
      <t>*</t>
    </r>
  </si>
  <si>
    <t>(REVIEWED)</t>
  </si>
  <si>
    <r>
      <t>(</t>
    </r>
    <r>
      <rPr>
        <b/>
        <i/>
        <sz val="12"/>
        <rFont val="Rupee Foradian"/>
        <family val="2"/>
      </rPr>
      <t>`</t>
    </r>
    <r>
      <rPr>
        <b/>
        <i/>
        <sz val="12"/>
        <rFont val="TheSans B4 SemiLight"/>
        <family val="2"/>
      </rPr>
      <t xml:space="preserve"> in Crore)</t>
    </r>
  </si>
  <si>
    <r>
      <t>[</t>
    </r>
    <r>
      <rPr>
        <b/>
        <sz val="12"/>
        <rFont val="Rupee Foradian"/>
        <family val="2"/>
      </rPr>
      <t>`</t>
    </r>
    <r>
      <rPr>
        <b/>
        <sz val="12"/>
        <rFont val="TheSans B4 SemiLight"/>
        <family val="2"/>
      </rPr>
      <t xml:space="preserve"> in Crore]</t>
    </r>
  </si>
  <si>
    <t xml:space="preserve">CAPITAL AND LIABILITIES </t>
  </si>
  <si>
    <t>CAPITAL</t>
  </si>
  <si>
    <t>RESERVES AND SURPLUS</t>
  </si>
  <si>
    <t>DEPOSITS</t>
  </si>
  <si>
    <t>BORROWINGS</t>
  </si>
  <si>
    <t>OTHER LIABILITIES AND PROVISIONS</t>
  </si>
  <si>
    <t>TOTAL</t>
  </si>
  <si>
    <t>ASSETS</t>
  </si>
  <si>
    <t>CASH &amp; BALANCES WITH RESERVE BANK OF INDIA</t>
  </si>
  <si>
    <t>INVESTMENTS</t>
  </si>
  <si>
    <t>ADVANCES</t>
  </si>
  <si>
    <t>FIXED ASSETS</t>
  </si>
  <si>
    <t xml:space="preserve">OTHER ASSETS </t>
  </si>
  <si>
    <t>i)</t>
  </si>
  <si>
    <t>ii)</t>
  </si>
  <si>
    <t>STATEMENT OF ASSETS AND LIABILITIES</t>
  </si>
  <si>
    <t>BALANCES WITH BANKS AND MONEY AT CALL AND SHORT NOTICE</t>
  </si>
  <si>
    <t>Reserves excluding Revaluation Reserves</t>
  </si>
  <si>
    <t>NINE MONTHS ENDED</t>
  </si>
  <si>
    <t>Nine Months ended</t>
  </si>
  <si>
    <t>In accordance with the RBI Circular No.DBOD.BP.BC.80/21.04.018/2010-11 dated 09.02.2011:</t>
  </si>
  <si>
    <t>31.12.2013</t>
  </si>
  <si>
    <t>(ii) Capital Adequacy Ratio - Basel II</t>
  </si>
  <si>
    <t>(iii) Capital Adequacy Ratio - Basel III</t>
  </si>
  <si>
    <t>As on 31.12.2013</t>
  </si>
  <si>
    <t>P S RAWAT</t>
  </si>
  <si>
    <t>V S KRISHNA KUMAR</t>
  </si>
  <si>
    <t>EXECUTIVE DIRECTOR</t>
  </si>
  <si>
    <t>31.12.2014</t>
  </si>
  <si>
    <t>30.09.2014</t>
  </si>
  <si>
    <t>31.03.2014</t>
  </si>
  <si>
    <t>REVIEWED FINANCIAL RESULTS  FOR THE  QUARTER AND NINE MONTHS ENDED 31st DECEMBER 2014</t>
  </si>
  <si>
    <t>As on 31.03.2014</t>
  </si>
  <si>
    <t>As on 31.12.2014</t>
  </si>
  <si>
    <t>SEGMENT REPORTING FOR THE QUARTER AND NINE MONTHS ENDED DECEMBER 31, 2014</t>
  </si>
  <si>
    <t>i)    Pending at the beginning of the quarter     - Nil</t>
  </si>
  <si>
    <t>iv)  Lying unresolved at the end of the quarter - Nil</t>
  </si>
  <si>
    <t>DATE : 04.02.2015</t>
  </si>
  <si>
    <t>Number of Investors Complaints received and disposed off during the quarter ended 31.12.2014.</t>
  </si>
  <si>
    <t>ii)   Received during the quarter                          - 360</t>
  </si>
  <si>
    <t>iii)  Disposed off during the quarter                     - 360</t>
  </si>
  <si>
    <t xml:space="preserve">There has been no change in the accounting policies followed during the quarter/nine months period ended 31st December 2014 as compared to those followed in the preceding financial year ended 31st March 2014. </t>
  </si>
  <si>
    <t>The working results for the quarter/nine months period ended 31st December 2014 have been arrived at after considering provision for Loan Losses in accordance with the extant guidelines of RBI on Prudential Norms for 'Income Recognition, Asset Classification and Provisioning' and Provision for Income Tax and Deferred Tax, Depreciation on Investments and Fixed Assets and other necessary provisions.</t>
  </si>
  <si>
    <t>30.06.2014</t>
  </si>
  <si>
    <t>PLACE: MUMBAI</t>
  </si>
  <si>
    <t>Figures of the corresponding previous period have been regrouped/restated/incorporated wherever considered necessary / feasible.</t>
  </si>
  <si>
    <t>MANAGING DIRECTOR &amp; CHIEF EXECUTIVE OFFICER</t>
  </si>
  <si>
    <t>The above Financial Results were reviewed by the Audit Committee of the Board and approved by the Board of Directors in the meeting held on 4th February 2015. The results have been subjected to a 'Limited Review' by the Statutory Central Auditors of the Bank in accordance with the guidelines issued by Reserve Bank of India (RBI) and as per the requirement of Listing Agreement with Stock Exchanges.</t>
  </si>
  <si>
    <t>a sum of Rs.92.68 Crore has been charged to Profit &amp; Loss Account during the quarter ended  December, 2014 on proportionate basis towards unamortized liability of Rs. 1853.57 Crore (being amortized over 5 years beginning from 31st March 2011) on account of reopening of pension option for existing employees who had not opted for Pension earlier. The balance amount of Rs. 92.68 Crore will be dealt with as per guidelines of Reserve Bank of India.</t>
  </si>
  <si>
    <t>a sum of Rs. 33.98 Crore has been charged to Profit &amp; Loss Account during the quarter ended December 2014 on proportionate basis towards unamortised liability of Rs.679.52 Crore (being amortized over 5 years beginning from 31st March 2011) on account of the enhancement of gratuity limit. The balance amount of Rs. 33.97 Crore will be dealt with as per guidelines of Reserve Bank of India.</t>
  </si>
  <si>
    <t>Based on the available data, available financial statements and declaration from the Borrowers wherever received, the Bank has estimated the liability of Rs.54.03 Crore as at 31.12.2014 (Rs.39.44 Crore as at 30.09.2014) on Unhedged Foreign Currency Exposure to their constitutents in terms of RBI Circular DBOD.No.BP.BC.85 / 21.06.200/2013-14 dated 15.01.2014. The entire estimated amount is fully provided for.</t>
  </si>
  <si>
    <t>In terms of RBI Circular DBOD.BP.BC.2/21.06.201/2013-14 dated 01.07.2013 Banks are required to make Pillar 3 disclosures under Basel III Capital Requlations. The Disclosures are being made available on our website ''www.canarabank.com''. These disclosures have not been subjected to a Limited Review by the auditors.</t>
  </si>
  <si>
    <r>
      <t>Pending settlement of wage revision w.e.f 01.11.2012, adhoc provision of</t>
    </r>
    <r>
      <rPr>
        <sz val="12"/>
        <color rgb="FFFF0000"/>
        <rFont val="TheSans B4 SemiLight"/>
      </rPr>
      <t xml:space="preserve"> </t>
    </r>
    <r>
      <rPr>
        <sz val="12"/>
        <rFont val="TheSans B4 SemiLight"/>
        <family val="2"/>
      </rPr>
      <t>Rs.595 Crore is held as on 31.12.2014 which includes Rs.90 Crore provided during the current quarter and kept under Contingencies.</t>
    </r>
  </si>
  <si>
    <t>Provision Coverage Ratio as on 31st December 2014 is 59.44%</t>
  </si>
  <si>
    <r>
      <t>[</t>
    </r>
    <r>
      <rPr>
        <b/>
        <i/>
        <sz val="12"/>
        <rFont val="Rupee Foradian"/>
        <family val="2"/>
      </rPr>
      <t>`</t>
    </r>
    <r>
      <rPr>
        <b/>
        <i/>
        <sz val="12"/>
        <rFont val="TheSans B4 SemiLight"/>
        <family val="2"/>
      </rPr>
      <t xml:space="preserve"> in Crore]</t>
    </r>
  </si>
</sst>
</file>

<file path=xl/styles.xml><?xml version="1.0" encoding="utf-8"?>
<styleSheet xmlns="http://schemas.openxmlformats.org/spreadsheetml/2006/main">
  <numFmts count="3">
    <numFmt numFmtId="43" formatCode="_(* #,##0.00_);_(* \(#,##0.00\);_(* &quot;-&quot;??_);_(@_)"/>
    <numFmt numFmtId="164" formatCode="0_);\(0\)"/>
    <numFmt numFmtId="165" formatCode="dd/mm/yyyy;@"/>
  </numFmts>
  <fonts count="21">
    <font>
      <sz val="10"/>
      <name val="Arial"/>
    </font>
    <font>
      <sz val="10"/>
      <name val="Arial"/>
    </font>
    <font>
      <sz val="12"/>
      <name val="TheSans B4 SemiLight"/>
      <family val="2"/>
    </font>
    <font>
      <b/>
      <sz val="12"/>
      <name val="TheSans B4 SemiLight"/>
      <family val="2"/>
    </font>
    <font>
      <b/>
      <sz val="12"/>
      <color indexed="13"/>
      <name val="TheSans B4 SemiLight"/>
      <family val="2"/>
    </font>
    <font>
      <b/>
      <i/>
      <sz val="12"/>
      <name val="TheSans B4 SemiLight"/>
      <family val="2"/>
    </font>
    <font>
      <b/>
      <i/>
      <sz val="12"/>
      <name val="Rupee Foradian"/>
      <family val="2"/>
    </font>
    <font>
      <b/>
      <sz val="12"/>
      <name val="Rupee Foradian"/>
      <family val="2"/>
    </font>
    <font>
      <sz val="10"/>
      <name val="Arial"/>
      <family val="2"/>
    </font>
    <font>
      <b/>
      <sz val="10"/>
      <name val="TheSans B4 SemiLight"/>
      <family val="2"/>
    </font>
    <font>
      <sz val="10"/>
      <name val="TheSans B4 SemiLight"/>
      <family val="2"/>
    </font>
    <font>
      <sz val="8"/>
      <name val="Arial"/>
      <family val="2"/>
    </font>
    <font>
      <b/>
      <sz val="10.5"/>
      <name val="TheSans B4 SemiLight"/>
      <family val="2"/>
    </font>
    <font>
      <sz val="11"/>
      <name val="TheSans B4 SemiLight"/>
      <family val="2"/>
    </font>
    <font>
      <b/>
      <sz val="12"/>
      <name val="TheSans B4 SemiLight"/>
    </font>
    <font>
      <sz val="12"/>
      <color rgb="FFFF0000"/>
      <name val="TheSans B4 SemiLight"/>
    </font>
    <font>
      <sz val="14"/>
      <name val="TheSans B4 SemiLight"/>
      <family val="2"/>
    </font>
    <font>
      <b/>
      <sz val="14"/>
      <name val="TheSans B4 SemiLight"/>
      <family val="2"/>
    </font>
    <font>
      <b/>
      <sz val="16"/>
      <name val="TheSans B4 SemiLight"/>
      <family val="2"/>
    </font>
    <font>
      <sz val="16"/>
      <name val="TheSans B4 SemiLight"/>
      <family val="2"/>
    </font>
    <font>
      <b/>
      <u/>
      <sz val="12"/>
      <name val="TheSans B4 SemiLight"/>
      <family val="2"/>
    </font>
  </fonts>
  <fills count="2">
    <fill>
      <patternFill patternType="none"/>
    </fill>
    <fill>
      <patternFill patternType="gray125"/>
    </fill>
  </fills>
  <borders count="6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style="medium">
        <color indexed="64"/>
      </left>
      <right/>
      <top/>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double">
        <color indexed="64"/>
      </bottom>
      <diagonal/>
    </border>
  </borders>
  <cellStyleXfs count="6">
    <xf numFmtId="0" fontId="0" fillId="0" borderId="0"/>
    <xf numFmtId="43" fontId="8" fillId="0" borderId="0" applyFont="0" applyFill="0" applyBorder="0" applyAlignment="0" applyProtection="0"/>
    <xf numFmtId="0" fontId="8" fillId="0" borderId="0"/>
    <xf numFmtId="0" fontId="1" fillId="0" borderId="0"/>
    <xf numFmtId="0" fontId="1" fillId="0" borderId="0"/>
    <xf numFmtId="9" fontId="1" fillId="0" borderId="0" applyFont="0" applyFill="0" applyBorder="0" applyAlignment="0" applyProtection="0"/>
  </cellStyleXfs>
  <cellXfs count="261">
    <xf numFmtId="0" fontId="0" fillId="0" borderId="0" xfId="0"/>
    <xf numFmtId="0" fontId="2" fillId="0" borderId="0" xfId="0" applyFont="1" applyAlignment="1">
      <alignment horizontal="center" vertical="center"/>
    </xf>
    <xf numFmtId="0" fontId="2" fillId="0" borderId="0" xfId="0" applyFont="1" applyAlignment="1">
      <alignment vertical="center"/>
    </xf>
    <xf numFmtId="2" fontId="2" fillId="0" borderId="0" xfId="0" applyNumberFormat="1" applyFont="1" applyAlignment="1">
      <alignment vertical="center"/>
    </xf>
    <xf numFmtId="0" fontId="3" fillId="0" borderId="1" xfId="0" applyFont="1" applyBorder="1" applyAlignment="1">
      <alignment horizontal="center" vertical="center"/>
    </xf>
    <xf numFmtId="2" fontId="3" fillId="0" borderId="2" xfId="0" applyNumberFormat="1"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2" fontId="2" fillId="0" borderId="3" xfId="0" applyNumberFormat="1" applyFont="1" applyBorder="1" applyAlignment="1">
      <alignment vertical="center"/>
    </xf>
    <xf numFmtId="2" fontId="3" fillId="0" borderId="3" xfId="0" applyNumberFormat="1" applyFont="1" applyFill="1" applyBorder="1" applyAlignment="1">
      <alignment vertical="center"/>
    </xf>
    <xf numFmtId="0" fontId="3" fillId="0" borderId="4" xfId="0" applyFont="1" applyBorder="1" applyAlignment="1">
      <alignment horizontal="center" vertical="center"/>
    </xf>
    <xf numFmtId="164" fontId="3" fillId="0" borderId="1" xfId="0" applyNumberFormat="1" applyFont="1" applyBorder="1" applyAlignment="1">
      <alignment horizontal="center" vertical="center"/>
    </xf>
    <xf numFmtId="2" fontId="2" fillId="0" borderId="0" xfId="0" applyNumberFormat="1" applyFont="1" applyAlignment="1">
      <alignment horizontal="left" vertical="center"/>
    </xf>
    <xf numFmtId="0" fontId="3" fillId="0" borderId="5" xfId="0" quotePrefix="1"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2" fontId="3" fillId="0" borderId="6" xfId="0" applyNumberFormat="1"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left" vertical="center"/>
    </xf>
    <xf numFmtId="2" fontId="2" fillId="0" borderId="2" xfId="0" applyNumberFormat="1" applyFont="1" applyBorder="1" applyAlignment="1">
      <alignment vertical="center"/>
    </xf>
    <xf numFmtId="0" fontId="3" fillId="0" borderId="1" xfId="0" quotePrefix="1" applyFont="1" applyBorder="1" applyAlignment="1">
      <alignment horizontal="center" vertical="center"/>
    </xf>
    <xf numFmtId="0" fontId="3" fillId="0" borderId="2" xfId="0" applyFont="1" applyBorder="1" applyAlignment="1">
      <alignment horizontal="left" vertical="center"/>
    </xf>
    <xf numFmtId="0" fontId="2" fillId="0" borderId="2" xfId="0" applyFont="1" applyBorder="1" applyAlignment="1">
      <alignment horizontal="right" vertical="center"/>
    </xf>
    <xf numFmtId="2" fontId="2" fillId="0" borderId="2" xfId="0" applyNumberFormat="1" applyFont="1" applyBorder="1" applyAlignment="1">
      <alignment horizontal="right" vertical="center"/>
    </xf>
    <xf numFmtId="0" fontId="2" fillId="0" borderId="3" xfId="0" applyFont="1" applyBorder="1" applyAlignment="1">
      <alignment horizontal="right" vertical="center"/>
    </xf>
    <xf numFmtId="164" fontId="3" fillId="0" borderId="5" xfId="0" applyNumberFormat="1" applyFont="1" applyBorder="1" applyAlignment="1">
      <alignment horizontal="center" vertical="center"/>
    </xf>
    <xf numFmtId="2" fontId="3" fillId="0" borderId="6" xfId="0" applyNumberFormat="1" applyFont="1" applyBorder="1" applyAlignment="1">
      <alignment vertical="center"/>
    </xf>
    <xf numFmtId="2" fontId="3" fillId="0" borderId="6" xfId="0" applyNumberFormat="1" applyFont="1" applyBorder="1" applyAlignment="1">
      <alignment horizontal="left" vertical="center"/>
    </xf>
    <xf numFmtId="0" fontId="2" fillId="0" borderId="7" xfId="0" applyFont="1" applyBorder="1" applyAlignment="1">
      <alignment horizontal="center" vertical="center"/>
    </xf>
    <xf numFmtId="2" fontId="3" fillId="0" borderId="2" xfId="0" applyNumberFormat="1" applyFont="1" applyFill="1" applyBorder="1" applyAlignment="1">
      <alignment vertical="center"/>
    </xf>
    <xf numFmtId="2" fontId="3" fillId="0" borderId="3" xfId="0" applyNumberFormat="1" applyFont="1" applyBorder="1" applyAlignment="1">
      <alignment vertical="center"/>
    </xf>
    <xf numFmtId="2" fontId="2" fillId="0" borderId="2" xfId="0" applyNumberFormat="1" applyFont="1" applyFill="1" applyBorder="1" applyAlignment="1">
      <alignment vertical="center"/>
    </xf>
    <xf numFmtId="2" fontId="3" fillId="0" borderId="2" xfId="0" applyNumberFormat="1" applyFont="1" applyBorder="1" applyAlignment="1">
      <alignment horizontal="left" vertical="center"/>
    </xf>
    <xf numFmtId="0" fontId="3" fillId="0" borderId="8" xfId="0" applyFont="1" applyBorder="1" applyAlignment="1">
      <alignment horizontal="left" vertical="center"/>
    </xf>
    <xf numFmtId="2" fontId="3" fillId="0" borderId="8" xfId="0" applyNumberFormat="1" applyFont="1" applyBorder="1" applyAlignment="1">
      <alignment vertical="center"/>
    </xf>
    <xf numFmtId="2" fontId="3" fillId="0" borderId="9" xfId="0" applyNumberFormat="1" applyFont="1" applyBorder="1" applyAlignment="1">
      <alignment vertical="center"/>
    </xf>
    <xf numFmtId="14" fontId="3" fillId="0" borderId="10" xfId="0" applyNumberFormat="1" applyFont="1" applyBorder="1" applyAlignment="1">
      <alignment horizontal="center" vertical="center" wrapText="1"/>
    </xf>
    <xf numFmtId="0" fontId="3" fillId="0" borderId="10" xfId="0" applyFont="1" applyBorder="1" applyAlignment="1">
      <alignment horizontal="center" vertical="center"/>
    </xf>
    <xf numFmtId="2" fontId="3" fillId="0" borderId="10" xfId="0" applyNumberFormat="1" applyFont="1" applyFill="1" applyBorder="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2" fontId="9" fillId="0" borderId="0" xfId="4" applyNumberFormat="1" applyFont="1" applyAlignment="1"/>
    <xf numFmtId="2" fontId="10" fillId="0" borderId="0" xfId="4" applyNumberFormat="1" applyFont="1" applyAlignment="1"/>
    <xf numFmtId="2" fontId="2" fillId="0" borderId="0" xfId="4" applyNumberFormat="1" applyFont="1" applyAlignment="1">
      <alignment vertical="center"/>
    </xf>
    <xf numFmtId="0" fontId="2" fillId="0" borderId="0" xfId="4" applyFont="1" applyAlignment="1">
      <alignment vertical="center"/>
    </xf>
    <xf numFmtId="0" fontId="2" fillId="0" borderId="0" xfId="4" applyFont="1" applyAlignment="1">
      <alignment horizontal="center" vertical="top" wrapText="1"/>
    </xf>
    <xf numFmtId="0" fontId="2" fillId="0" borderId="0" xfId="4" applyFont="1" applyAlignment="1">
      <alignment vertical="top" wrapText="1"/>
    </xf>
    <xf numFmtId="0" fontId="2" fillId="0" borderId="0" xfId="3" applyFont="1" applyAlignment="1">
      <alignment horizontal="justify" vertical="center" wrapText="1"/>
    </xf>
    <xf numFmtId="0" fontId="2" fillId="0" borderId="0" xfId="3" applyFont="1" applyAlignment="1">
      <alignment horizontal="justify" vertical="center"/>
    </xf>
    <xf numFmtId="165" fontId="3" fillId="0" borderId="10" xfId="0" applyNumberFormat="1" applyFont="1" applyFill="1" applyBorder="1" applyAlignment="1">
      <alignment horizontal="center" vertical="center"/>
    </xf>
    <xf numFmtId="2" fontId="2" fillId="0" borderId="8" xfId="0" applyNumberFormat="1" applyFont="1" applyBorder="1" applyAlignment="1">
      <alignment horizontal="right" vertical="center"/>
    </xf>
    <xf numFmtId="2" fontId="2" fillId="0" borderId="9" xfId="0" applyNumberFormat="1" applyFont="1" applyBorder="1" applyAlignment="1">
      <alignment horizontal="right" vertical="center"/>
    </xf>
    <xf numFmtId="2" fontId="2" fillId="0" borderId="2" xfId="0" applyNumberFormat="1" applyFont="1" applyFill="1" applyBorder="1" applyAlignment="1">
      <alignment horizontal="right" vertical="center"/>
    </xf>
    <xf numFmtId="2" fontId="2" fillId="0" borderId="0" xfId="0" applyNumberFormat="1" applyFont="1" applyFill="1" applyAlignment="1">
      <alignment horizontal="center" vertical="center"/>
    </xf>
    <xf numFmtId="2" fontId="3" fillId="0" borderId="0" xfId="0" applyNumberFormat="1" applyFont="1" applyFill="1" applyBorder="1" applyAlignment="1">
      <alignment vertical="center"/>
    </xf>
    <xf numFmtId="2" fontId="3" fillId="0" borderId="0" xfId="0" applyNumberFormat="1" applyFont="1" applyFill="1" applyAlignment="1">
      <alignment vertical="center"/>
    </xf>
    <xf numFmtId="14" fontId="3" fillId="0" borderId="10"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2" fontId="3" fillId="0" borderId="8" xfId="0" applyNumberFormat="1" applyFont="1" applyFill="1" applyBorder="1" applyAlignment="1">
      <alignment vertical="center"/>
    </xf>
    <xf numFmtId="2" fontId="2" fillId="0" borderId="0" xfId="0" applyNumberFormat="1" applyFont="1" applyFill="1" applyAlignment="1">
      <alignment vertical="center"/>
    </xf>
    <xf numFmtId="0" fontId="3" fillId="0" borderId="6" xfId="0" applyFont="1" applyFill="1" applyBorder="1" applyAlignment="1">
      <alignment horizontal="center" vertical="center"/>
    </xf>
    <xf numFmtId="0" fontId="2" fillId="0" borderId="2" xfId="0" applyFont="1" applyFill="1" applyBorder="1" applyAlignment="1">
      <alignment horizontal="right" vertical="center"/>
    </xf>
    <xf numFmtId="0" fontId="2" fillId="0" borderId="0" xfId="0" applyFont="1" applyFill="1" applyAlignment="1">
      <alignment vertical="center"/>
    </xf>
    <xf numFmtId="0" fontId="2" fillId="0" borderId="0" xfId="4" applyFont="1" applyAlignment="1">
      <alignment horizontal="right" vertical="top" wrapText="1"/>
    </xf>
    <xf numFmtId="0" fontId="3"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2" fillId="0" borderId="0" xfId="0" applyFont="1" applyFill="1" applyAlignment="1">
      <alignment vertical="center" wrapText="1"/>
    </xf>
    <xf numFmtId="10" fontId="3" fillId="0" borderId="0" xfId="0" applyNumberFormat="1" applyFont="1" applyFill="1" applyAlignment="1">
      <alignment vertical="center"/>
    </xf>
    <xf numFmtId="2" fontId="4" fillId="0" borderId="0" xfId="0" applyNumberFormat="1" applyFont="1" applyFill="1" applyAlignment="1">
      <alignment vertical="center"/>
    </xf>
    <xf numFmtId="0" fontId="3" fillId="0" borderId="0" xfId="0" applyFont="1" applyAlignment="1">
      <alignment horizontal="right" vertical="center"/>
    </xf>
    <xf numFmtId="0" fontId="2" fillId="0" borderId="0" xfId="3" applyFont="1" applyAlignment="1">
      <alignment horizontal="center" vertical="center"/>
    </xf>
    <xf numFmtId="2" fontId="2" fillId="0" borderId="0" xfId="3" applyNumberFormat="1" applyFont="1" applyAlignment="1">
      <alignment horizontal="justify" vertical="center"/>
    </xf>
    <xf numFmtId="2" fontId="9" fillId="0" borderId="0" xfId="4" applyNumberFormat="1" applyFont="1" applyAlignment="1">
      <alignment vertical="center"/>
    </xf>
    <xf numFmtId="2" fontId="10" fillId="0" borderId="0" xfId="4" applyNumberFormat="1" applyFont="1" applyAlignment="1">
      <alignment vertical="center"/>
    </xf>
    <xf numFmtId="0" fontId="12" fillId="0" borderId="0" xfId="3" applyFont="1" applyAlignment="1">
      <alignment horizontal="left" vertical="center"/>
    </xf>
    <xf numFmtId="0" fontId="2" fillId="0" borderId="0" xfId="4" quotePrefix="1" applyFont="1" applyAlignment="1">
      <alignment vertical="center"/>
    </xf>
    <xf numFmtId="0" fontId="2" fillId="0" borderId="0" xfId="0" applyFont="1" applyAlignment="1"/>
    <xf numFmtId="165" fontId="3" fillId="0" borderId="33" xfId="0" applyNumberFormat="1" applyFont="1" applyFill="1" applyBorder="1" applyAlignment="1">
      <alignment horizontal="center" vertical="center"/>
    </xf>
    <xf numFmtId="165" fontId="3" fillId="0" borderId="31" xfId="0" applyNumberFormat="1" applyFont="1" applyFill="1" applyBorder="1" applyAlignment="1">
      <alignment horizontal="center" vertical="center"/>
    </xf>
    <xf numFmtId="0" fontId="2" fillId="0" borderId="0" xfId="0" applyFont="1" applyFill="1" applyAlignment="1">
      <alignment horizontal="center" vertical="center"/>
    </xf>
    <xf numFmtId="0" fontId="14" fillId="0" borderId="0" xfId="4" applyFont="1" applyAlignment="1">
      <alignment vertical="top"/>
    </xf>
    <xf numFmtId="165" fontId="3" fillId="0" borderId="32" xfId="0" applyNumberFormat="1" applyFont="1" applyFill="1" applyBorder="1" applyAlignment="1">
      <alignment horizontal="center" vertical="center"/>
    </xf>
    <xf numFmtId="0" fontId="3" fillId="0" borderId="0" xfId="4" applyFont="1" applyBorder="1" applyAlignment="1">
      <alignment horizontal="justify" vertical="center" wrapText="1"/>
    </xf>
    <xf numFmtId="0" fontId="3" fillId="0" borderId="0" xfId="4" applyFont="1" applyBorder="1" applyAlignment="1">
      <alignment horizontal="justify" wrapText="1"/>
    </xf>
    <xf numFmtId="0" fontId="2" fillId="0" borderId="0" xfId="0" applyFont="1" applyAlignment="1">
      <alignment horizontal="justify" wrapText="1"/>
    </xf>
    <xf numFmtId="0" fontId="14" fillId="0" borderId="0" xfId="4" applyFont="1" applyAlignment="1">
      <alignment horizontal="justify" vertical="top" wrapText="1"/>
    </xf>
    <xf numFmtId="0" fontId="12" fillId="0" borderId="0" xfId="3" applyFont="1" applyAlignment="1">
      <alignment horizontal="justify" vertical="center" wrapText="1"/>
    </xf>
    <xf numFmtId="0" fontId="19" fillId="0" borderId="0" xfId="2" applyFont="1" applyAlignment="1">
      <alignment vertical="center"/>
    </xf>
    <xf numFmtId="0" fontId="18" fillId="0" borderId="0" xfId="2" applyFont="1" applyAlignment="1">
      <alignment horizontal="center" vertical="center"/>
    </xf>
    <xf numFmtId="0" fontId="19" fillId="0" borderId="0" xfId="2" applyFont="1" applyAlignment="1">
      <alignment vertical="center" wrapText="1"/>
    </xf>
    <xf numFmtId="10" fontId="18" fillId="0" borderId="0" xfId="2" applyNumberFormat="1" applyFont="1" applyAlignment="1">
      <alignment vertical="center"/>
    </xf>
    <xf numFmtId="0" fontId="16" fillId="0" borderId="0" xfId="0" applyFont="1" applyFill="1" applyAlignment="1">
      <alignment vertical="center"/>
    </xf>
    <xf numFmtId="2" fontId="16" fillId="0" borderId="0" xfId="0" applyNumberFormat="1" applyFont="1" applyFill="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justify" vertical="center" wrapText="1"/>
    </xf>
    <xf numFmtId="2" fontId="17" fillId="0" borderId="45" xfId="0" applyNumberFormat="1" applyFont="1" applyFill="1" applyBorder="1" applyAlignment="1">
      <alignment vertical="center"/>
    </xf>
    <xf numFmtId="2" fontId="17" fillId="0" borderId="51" xfId="0" applyNumberFormat="1" applyFont="1" applyFill="1" applyBorder="1" applyAlignment="1">
      <alignment vertical="center"/>
    </xf>
    <xf numFmtId="2" fontId="17" fillId="0" borderId="44" xfId="0" applyNumberFormat="1" applyFont="1" applyFill="1" applyBorder="1" applyAlignment="1">
      <alignment vertical="center"/>
    </xf>
    <xf numFmtId="2" fontId="17" fillId="0" borderId="50" xfId="0" applyNumberFormat="1" applyFont="1" applyFill="1" applyBorder="1" applyAlignment="1">
      <alignment vertical="center"/>
    </xf>
    <xf numFmtId="2" fontId="17" fillId="0" borderId="13" xfId="0" applyNumberFormat="1" applyFont="1" applyFill="1" applyBorder="1" applyAlignment="1">
      <alignment vertical="center"/>
    </xf>
    <xf numFmtId="0" fontId="17" fillId="0" borderId="0" xfId="0" applyFont="1" applyFill="1" applyAlignment="1">
      <alignment vertical="center"/>
    </xf>
    <xf numFmtId="2" fontId="17" fillId="0" borderId="0" xfId="0" applyNumberFormat="1" applyFont="1" applyFill="1" applyAlignment="1">
      <alignment vertical="center"/>
    </xf>
    <xf numFmtId="0" fontId="17" fillId="0" borderId="1" xfId="0" applyFont="1" applyFill="1" applyBorder="1" applyAlignment="1">
      <alignment horizontal="center" vertical="center"/>
    </xf>
    <xf numFmtId="0" fontId="16" fillId="0" borderId="14" xfId="0" applyFont="1" applyFill="1" applyBorder="1" applyAlignment="1">
      <alignment horizontal="justify" vertical="center" wrapText="1"/>
    </xf>
    <xf numFmtId="2" fontId="16" fillId="0" borderId="13" xfId="0" applyNumberFormat="1" applyFont="1" applyFill="1" applyBorder="1" applyAlignment="1">
      <alignment vertical="center"/>
    </xf>
    <xf numFmtId="2" fontId="16" fillId="0" borderId="43" xfId="0" applyNumberFormat="1" applyFont="1" applyFill="1" applyBorder="1" applyAlignment="1">
      <alignment vertical="center"/>
    </xf>
    <xf numFmtId="2" fontId="16" fillId="0" borderId="52" xfId="0" applyNumberFormat="1" applyFont="1" applyFill="1" applyBorder="1" applyAlignment="1">
      <alignment vertical="center"/>
    </xf>
    <xf numFmtId="2" fontId="16" fillId="0" borderId="47" xfId="0" applyNumberFormat="1" applyFont="1" applyFill="1" applyBorder="1" applyAlignment="1">
      <alignment vertical="center"/>
    </xf>
    <xf numFmtId="2" fontId="16" fillId="0" borderId="15" xfId="0" applyNumberFormat="1" applyFont="1" applyFill="1" applyBorder="1" applyAlignment="1">
      <alignment vertical="center"/>
    </xf>
    <xf numFmtId="0" fontId="17" fillId="0" borderId="14" xfId="0" applyFont="1" applyFill="1" applyBorder="1" applyAlignment="1">
      <alignment horizontal="justify" vertical="center" wrapText="1"/>
    </xf>
    <xf numFmtId="2" fontId="17" fillId="0" borderId="15" xfId="0" applyNumberFormat="1" applyFont="1" applyFill="1" applyBorder="1" applyAlignment="1">
      <alignment vertical="center"/>
    </xf>
    <xf numFmtId="2" fontId="17" fillId="0" borderId="43" xfId="0" applyNumberFormat="1" applyFont="1" applyFill="1" applyBorder="1" applyAlignment="1">
      <alignment vertical="center"/>
    </xf>
    <xf numFmtId="2" fontId="17" fillId="0" borderId="52" xfId="0" applyNumberFormat="1" applyFont="1" applyFill="1" applyBorder="1" applyAlignment="1">
      <alignment vertical="center"/>
    </xf>
    <xf numFmtId="2" fontId="17" fillId="0" borderId="47" xfId="0" applyNumberFormat="1" applyFont="1" applyFill="1" applyBorder="1" applyAlignment="1">
      <alignment vertical="center"/>
    </xf>
    <xf numFmtId="2" fontId="17" fillId="0" borderId="16" xfId="0" applyNumberFormat="1" applyFont="1" applyFill="1" applyBorder="1" applyAlignment="1">
      <alignment vertical="center"/>
    </xf>
    <xf numFmtId="2" fontId="17" fillId="0" borderId="46" xfId="0" applyNumberFormat="1" applyFont="1" applyFill="1" applyBorder="1" applyAlignment="1">
      <alignment vertical="center"/>
    </xf>
    <xf numFmtId="2" fontId="16" fillId="0" borderId="16" xfId="0" applyNumberFormat="1" applyFont="1" applyFill="1" applyBorder="1" applyAlignment="1">
      <alignment vertical="center"/>
    </xf>
    <xf numFmtId="2" fontId="16" fillId="0" borderId="46" xfId="0" applyNumberFormat="1" applyFont="1" applyFill="1" applyBorder="1" applyAlignment="1">
      <alignment vertical="center"/>
    </xf>
    <xf numFmtId="0" fontId="16" fillId="0" borderId="1" xfId="0" applyFont="1" applyFill="1" applyBorder="1" applyAlignment="1">
      <alignment horizontal="center" vertical="center"/>
    </xf>
    <xf numFmtId="0" fontId="17" fillId="0" borderId="15" xfId="0" applyFont="1" applyFill="1" applyBorder="1" applyAlignment="1">
      <alignment vertical="center"/>
    </xf>
    <xf numFmtId="10" fontId="17" fillId="0" borderId="15" xfId="0" applyNumberFormat="1" applyFont="1" applyFill="1" applyBorder="1" applyAlignment="1">
      <alignment vertical="center"/>
    </xf>
    <xf numFmtId="10" fontId="16" fillId="0" borderId="43" xfId="0" applyNumberFormat="1" applyFont="1" applyFill="1" applyBorder="1" applyAlignment="1">
      <alignment vertical="center"/>
    </xf>
    <xf numFmtId="10" fontId="16" fillId="0" borderId="52" xfId="0" applyNumberFormat="1" applyFont="1" applyFill="1" applyBorder="1" applyAlignment="1">
      <alignment vertical="center"/>
    </xf>
    <xf numFmtId="10" fontId="16" fillId="0" borderId="47" xfId="0" applyNumberFormat="1" applyFont="1" applyFill="1" applyBorder="1" applyAlignment="1">
      <alignment vertical="center"/>
    </xf>
    <xf numFmtId="10" fontId="16" fillId="0" borderId="15" xfId="0" applyNumberFormat="1" applyFont="1" applyFill="1" applyBorder="1" applyAlignment="1">
      <alignment vertical="center"/>
    </xf>
    <xf numFmtId="10" fontId="16" fillId="0" borderId="43" xfId="0" quotePrefix="1" applyNumberFormat="1" applyFont="1" applyFill="1" applyBorder="1" applyAlignment="1">
      <alignment horizontal="right" vertical="center"/>
    </xf>
    <xf numFmtId="10" fontId="16" fillId="0" borderId="52" xfId="0" quotePrefix="1" applyNumberFormat="1" applyFont="1" applyFill="1" applyBorder="1" applyAlignment="1">
      <alignment horizontal="right" vertical="center"/>
    </xf>
    <xf numFmtId="10" fontId="16" fillId="0" borderId="47" xfId="0" quotePrefix="1" applyNumberFormat="1" applyFont="1" applyFill="1" applyBorder="1" applyAlignment="1">
      <alignment horizontal="right" vertical="center"/>
    </xf>
    <xf numFmtId="0" fontId="17" fillId="0" borderId="17" xfId="0" applyFont="1" applyFill="1" applyBorder="1" applyAlignment="1">
      <alignment horizontal="center" vertical="center"/>
    </xf>
    <xf numFmtId="0" fontId="16" fillId="0" borderId="18" xfId="0" applyFont="1" applyFill="1" applyBorder="1" applyAlignment="1">
      <alignment horizontal="justify" vertical="center" wrapText="1"/>
    </xf>
    <xf numFmtId="10" fontId="16" fillId="0" borderId="46" xfId="0" quotePrefix="1" applyNumberFormat="1" applyFont="1" applyFill="1" applyBorder="1" applyAlignment="1">
      <alignment horizontal="right" vertical="center"/>
    </xf>
    <xf numFmtId="10" fontId="16" fillId="0" borderId="16" xfId="0" applyNumberFormat="1" applyFont="1" applyFill="1" applyBorder="1" applyAlignment="1">
      <alignment vertical="center"/>
    </xf>
    <xf numFmtId="0" fontId="16" fillId="0" borderId="43" xfId="0" applyFont="1" applyFill="1" applyBorder="1" applyAlignment="1">
      <alignment vertical="center"/>
    </xf>
    <xf numFmtId="0" fontId="16" fillId="0" borderId="47" xfId="0" applyFont="1" applyFill="1" applyBorder="1" applyAlignment="1">
      <alignment vertical="center"/>
    </xf>
    <xf numFmtId="0" fontId="16" fillId="0" borderId="46" xfId="0" applyFont="1" applyFill="1" applyBorder="1" applyAlignment="1">
      <alignment vertical="center"/>
    </xf>
    <xf numFmtId="0" fontId="17" fillId="0" borderId="19" xfId="0" applyFont="1" applyFill="1" applyBorder="1" applyAlignment="1">
      <alignment horizontal="center" vertical="center"/>
    </xf>
    <xf numFmtId="0" fontId="16" fillId="0" borderId="20"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14" xfId="0" quotePrefix="1" applyFont="1" applyFill="1" applyBorder="1" applyAlignment="1">
      <alignment horizontal="justify" vertical="center" wrapText="1"/>
    </xf>
    <xf numFmtId="10" fontId="16" fillId="0" borderId="15" xfId="5" applyNumberFormat="1" applyFont="1" applyFill="1" applyBorder="1" applyAlignment="1">
      <alignment vertical="center"/>
    </xf>
    <xf numFmtId="10" fontId="16" fillId="0" borderId="43" xfId="5" quotePrefix="1" applyNumberFormat="1" applyFont="1" applyFill="1" applyBorder="1" applyAlignment="1">
      <alignment horizontal="right" vertical="center"/>
    </xf>
    <xf numFmtId="10" fontId="16" fillId="0" borderId="47" xfId="5" quotePrefix="1" applyNumberFormat="1" applyFont="1" applyFill="1" applyBorder="1" applyAlignment="1">
      <alignment horizontal="right" vertical="center"/>
    </xf>
    <xf numFmtId="10" fontId="16" fillId="0" borderId="52" xfId="5" quotePrefix="1" applyNumberFormat="1" applyFont="1" applyFill="1" applyBorder="1" applyAlignment="1">
      <alignment horizontal="right" vertical="center"/>
    </xf>
    <xf numFmtId="0" fontId="16" fillId="0" borderId="15" xfId="0" applyNumberFormat="1" applyFont="1" applyFill="1" applyBorder="1" applyAlignment="1">
      <alignment vertical="center"/>
    </xf>
    <xf numFmtId="0" fontId="16" fillId="0" borderId="43" xfId="0" applyNumberFormat="1" applyFont="1" applyFill="1" applyBorder="1" applyAlignment="1">
      <alignment vertical="center"/>
    </xf>
    <xf numFmtId="0" fontId="16" fillId="0" borderId="52" xfId="0" applyFont="1" applyFill="1" applyBorder="1" applyAlignment="1">
      <alignment vertical="center"/>
    </xf>
    <xf numFmtId="0" fontId="16" fillId="0" borderId="47" xfId="0" applyNumberFormat="1" applyFont="1" applyFill="1" applyBorder="1" applyAlignment="1">
      <alignment vertical="center"/>
    </xf>
    <xf numFmtId="0" fontId="16" fillId="0" borderId="18" xfId="0" quotePrefix="1" applyFont="1" applyFill="1" applyBorder="1" applyAlignment="1">
      <alignment horizontal="justify" vertical="center" wrapText="1"/>
    </xf>
    <xf numFmtId="10" fontId="16" fillId="0" borderId="22" xfId="0" applyNumberFormat="1" applyFont="1" applyFill="1" applyBorder="1" applyAlignment="1">
      <alignment vertical="center"/>
    </xf>
    <xf numFmtId="10" fontId="16" fillId="0" borderId="46" xfId="0" applyNumberFormat="1" applyFont="1" applyFill="1" applyBorder="1" applyAlignment="1">
      <alignment vertical="center"/>
    </xf>
    <xf numFmtId="0" fontId="16" fillId="0" borderId="52" xfId="0" applyNumberFormat="1" applyFont="1" applyFill="1" applyBorder="1" applyAlignment="1">
      <alignment vertical="center"/>
    </xf>
    <xf numFmtId="10" fontId="16" fillId="0" borderId="48" xfId="0" applyNumberFormat="1" applyFont="1" applyFill="1" applyBorder="1" applyAlignment="1">
      <alignment vertical="center"/>
    </xf>
    <xf numFmtId="0" fontId="17" fillId="0" borderId="1" xfId="0" applyFont="1" applyFill="1" applyBorder="1" applyAlignment="1">
      <alignment horizontal="justify" vertical="center" wrapText="1"/>
    </xf>
    <xf numFmtId="0" fontId="16" fillId="0" borderId="0" xfId="0" applyFont="1" applyFill="1" applyAlignment="1">
      <alignment horizontal="justify" vertical="center" wrapText="1"/>
    </xf>
    <xf numFmtId="0" fontId="16" fillId="0" borderId="14" xfId="0" applyFont="1" applyFill="1" applyBorder="1" applyAlignment="1">
      <alignment vertical="center" wrapText="1"/>
    </xf>
    <xf numFmtId="1" fontId="16" fillId="0" borderId="13" xfId="0" applyNumberFormat="1" applyFont="1" applyFill="1" applyBorder="1" applyAlignment="1">
      <alignment vertical="center"/>
    </xf>
    <xf numFmtId="0" fontId="17" fillId="0" borderId="4" xfId="0" applyFont="1" applyFill="1" applyBorder="1" applyAlignment="1">
      <alignment horizontal="center" vertical="center"/>
    </xf>
    <xf numFmtId="0" fontId="16" fillId="0" borderId="23" xfId="0" applyFont="1" applyFill="1" applyBorder="1" applyAlignment="1">
      <alignment vertical="center" wrapText="1"/>
    </xf>
    <xf numFmtId="10" fontId="16" fillId="0" borderId="22" xfId="0" quotePrefix="1" applyNumberFormat="1" applyFont="1" applyFill="1" applyBorder="1" applyAlignment="1">
      <alignment horizontal="right" vertical="center"/>
    </xf>
    <xf numFmtId="2" fontId="16" fillId="0" borderId="45" xfId="0" applyNumberFormat="1" applyFont="1" applyFill="1" applyBorder="1" applyAlignment="1">
      <alignment vertical="center"/>
    </xf>
    <xf numFmtId="2" fontId="16" fillId="0" borderId="44" xfId="0" applyNumberFormat="1" applyFont="1" applyFill="1" applyBorder="1" applyAlignment="1">
      <alignment vertical="center"/>
    </xf>
    <xf numFmtId="2" fontId="16" fillId="0" borderId="13" xfId="5" applyNumberFormat="1" applyFont="1" applyFill="1" applyBorder="1" applyAlignment="1">
      <alignment vertical="center"/>
    </xf>
    <xf numFmtId="0" fontId="17" fillId="0" borderId="16" xfId="0" applyFont="1" applyFill="1" applyBorder="1" applyAlignment="1">
      <alignment vertical="center"/>
    </xf>
    <xf numFmtId="0" fontId="17" fillId="0" borderId="42" xfId="0" applyFont="1" applyFill="1" applyBorder="1" applyAlignment="1">
      <alignment vertical="center"/>
    </xf>
    <xf numFmtId="0" fontId="16" fillId="0" borderId="48" xfId="0" applyFont="1" applyFill="1" applyBorder="1" applyAlignment="1">
      <alignment vertical="center"/>
    </xf>
    <xf numFmtId="0" fontId="3" fillId="0" borderId="0" xfId="2" applyNumberFormat="1" applyFont="1" applyAlignment="1">
      <alignment horizontal="center" vertical="center"/>
    </xf>
    <xf numFmtId="0" fontId="2" fillId="0" borderId="0" xfId="2" applyFont="1" applyAlignment="1">
      <alignment vertical="center"/>
    </xf>
    <xf numFmtId="0" fontId="3" fillId="0" borderId="54" xfId="2" applyNumberFormat="1" applyFont="1" applyBorder="1" applyAlignment="1">
      <alignment horizontal="center" vertical="center"/>
    </xf>
    <xf numFmtId="0" fontId="3" fillId="0" borderId="29" xfId="2" applyNumberFormat="1" applyFont="1" applyBorder="1" applyAlignment="1">
      <alignment horizontal="center" vertical="center"/>
    </xf>
    <xf numFmtId="0" fontId="3" fillId="0" borderId="28" xfId="2" applyNumberFormat="1" applyFont="1" applyBorder="1" applyAlignment="1">
      <alignment horizontal="right" vertical="center"/>
    </xf>
    <xf numFmtId="0" fontId="20" fillId="0" borderId="26" xfId="2" applyNumberFormat="1" applyFont="1" applyBorder="1" applyAlignment="1">
      <alignment vertical="center"/>
    </xf>
    <xf numFmtId="0" fontId="20" fillId="0" borderId="0" xfId="2" applyNumberFormat="1" applyFont="1" applyBorder="1" applyAlignment="1">
      <alignment vertical="center"/>
    </xf>
    <xf numFmtId="0" fontId="3" fillId="0" borderId="20" xfId="2" applyNumberFormat="1" applyFont="1" applyBorder="1" applyAlignment="1">
      <alignment horizontal="right" vertical="center"/>
    </xf>
    <xf numFmtId="0" fontId="3" fillId="0" borderId="20" xfId="2" applyNumberFormat="1" applyFont="1" applyBorder="1" applyAlignment="1">
      <alignment horizontal="center" vertical="center"/>
    </xf>
    <xf numFmtId="2" fontId="2" fillId="0" borderId="20" xfId="2" applyNumberFormat="1" applyFont="1" applyBorder="1" applyAlignment="1">
      <alignment horizontal="right" vertical="center"/>
    </xf>
    <xf numFmtId="2" fontId="2" fillId="0" borderId="0" xfId="2" applyNumberFormat="1" applyFont="1" applyAlignment="1">
      <alignment vertical="center"/>
    </xf>
    <xf numFmtId="2" fontId="2" fillId="0" borderId="29" xfId="2" applyNumberFormat="1" applyFont="1" applyBorder="1" applyAlignment="1">
      <alignment horizontal="right" vertical="center"/>
    </xf>
    <xf numFmtId="2" fontId="3" fillId="0" borderId="27" xfId="2" applyNumberFormat="1" applyFont="1" applyBorder="1" applyAlignment="1">
      <alignment horizontal="right" vertical="center"/>
    </xf>
    <xf numFmtId="0" fontId="5" fillId="0" borderId="36" xfId="2" applyNumberFormat="1" applyFont="1" applyBorder="1" applyAlignment="1">
      <alignment horizontal="right" vertical="center"/>
    </xf>
    <xf numFmtId="0" fontId="5" fillId="0" borderId="0" xfId="2" applyNumberFormat="1" applyFont="1" applyBorder="1" applyAlignment="1">
      <alignment horizontal="left" vertical="center"/>
    </xf>
    <xf numFmtId="0" fontId="2" fillId="0" borderId="36" xfId="2" applyFont="1" applyBorder="1"/>
    <xf numFmtId="0" fontId="2" fillId="0" borderId="38" xfId="2" applyFont="1" applyBorder="1"/>
    <xf numFmtId="0" fontId="2" fillId="0" borderId="53" xfId="2" applyFont="1" applyBorder="1"/>
    <xf numFmtId="0" fontId="2" fillId="0" borderId="26" xfId="2" applyFont="1" applyBorder="1"/>
    <xf numFmtId="0" fontId="2" fillId="0" borderId="0" xfId="2" applyFont="1" applyBorder="1"/>
    <xf numFmtId="0" fontId="3" fillId="0" borderId="28" xfId="2" applyNumberFormat="1" applyFont="1" applyBorder="1" applyAlignment="1">
      <alignment horizontal="center" vertical="center"/>
    </xf>
    <xf numFmtId="0" fontId="2" fillId="0" borderId="26" xfId="2" applyNumberFormat="1" applyFont="1" applyBorder="1" applyAlignment="1">
      <alignment vertical="center"/>
    </xf>
    <xf numFmtId="0" fontId="2" fillId="0" borderId="0" xfId="2" applyNumberFormat="1" applyFont="1" applyBorder="1" applyAlignment="1">
      <alignment vertical="center"/>
    </xf>
    <xf numFmtId="0" fontId="3" fillId="0" borderId="26" xfId="2" applyNumberFormat="1" applyFont="1" applyBorder="1" applyAlignment="1">
      <alignment vertical="center"/>
    </xf>
    <xf numFmtId="0" fontId="3" fillId="0" borderId="0" xfId="2" applyNumberFormat="1" applyFont="1" applyBorder="1" applyAlignment="1">
      <alignment vertical="center"/>
    </xf>
    <xf numFmtId="0" fontId="2" fillId="0" borderId="24" xfId="2" applyFont="1" applyBorder="1"/>
    <xf numFmtId="0" fontId="3" fillId="0" borderId="25" xfId="2" applyNumberFormat="1" applyFont="1" applyBorder="1" applyAlignment="1">
      <alignment horizontal="center" vertical="center"/>
    </xf>
    <xf numFmtId="0" fontId="3" fillId="0" borderId="56" xfId="2" applyNumberFormat="1" applyFont="1" applyBorder="1" applyAlignment="1">
      <alignment horizontal="center" vertical="center"/>
    </xf>
    <xf numFmtId="0" fontId="3" fillId="0" borderId="57" xfId="2" applyNumberFormat="1" applyFont="1" applyFill="1" applyBorder="1" applyAlignment="1">
      <alignment horizontal="center" vertical="center"/>
    </xf>
    <xf numFmtId="0" fontId="3" fillId="0" borderId="58" xfId="2" applyNumberFormat="1" applyFont="1" applyBorder="1" applyAlignment="1">
      <alignment horizontal="center" vertical="center"/>
    </xf>
    <xf numFmtId="0" fontId="3" fillId="0" borderId="59" xfId="2" applyNumberFormat="1" applyFont="1" applyBorder="1" applyAlignment="1">
      <alignment horizontal="center" vertical="center"/>
    </xf>
    <xf numFmtId="0" fontId="3" fillId="0" borderId="60" xfId="2" applyNumberFormat="1" applyFont="1" applyBorder="1" applyAlignment="1">
      <alignment horizontal="center" vertical="center"/>
    </xf>
    <xf numFmtId="2" fontId="2" fillId="0" borderId="60" xfId="2" applyNumberFormat="1" applyFont="1" applyBorder="1" applyAlignment="1">
      <alignment horizontal="right" vertical="justify"/>
    </xf>
    <xf numFmtId="2" fontId="2" fillId="0" borderId="58" xfId="2" applyNumberFormat="1" applyFont="1" applyBorder="1" applyAlignment="1">
      <alignment horizontal="right" vertical="justify"/>
    </xf>
    <xf numFmtId="2" fontId="3" fillId="0" borderId="61" xfId="2" applyNumberFormat="1" applyFont="1" applyBorder="1" applyAlignment="1">
      <alignment horizontal="right" vertical="center"/>
    </xf>
    <xf numFmtId="2" fontId="2" fillId="0" borderId="55" xfId="2" applyNumberFormat="1" applyFont="1" applyBorder="1" applyAlignment="1">
      <alignment horizontal="right" vertical="center"/>
    </xf>
    <xf numFmtId="0" fontId="2" fillId="0" borderId="0" xfId="4" applyFont="1" applyAlignment="1">
      <alignment horizontal="justify" vertical="center" wrapText="1"/>
    </xf>
    <xf numFmtId="0" fontId="3" fillId="0" borderId="0" xfId="4" applyFont="1" applyAlignment="1">
      <alignment vertical="top"/>
    </xf>
    <xf numFmtId="0" fontId="2" fillId="0" borderId="0" xfId="4" applyFont="1" applyAlignment="1">
      <alignment horizontal="justify" vertical="top" wrapText="1"/>
    </xf>
    <xf numFmtId="0" fontId="2" fillId="0" borderId="0" xfId="4" applyFont="1" applyAlignment="1">
      <alignment horizontal="left" vertical="top" wrapText="1"/>
    </xf>
    <xf numFmtId="0" fontId="2" fillId="0" borderId="0" xfId="0" applyFont="1" applyAlignment="1">
      <alignment vertical="top"/>
    </xf>
    <xf numFmtId="0" fontId="16" fillId="0" borderId="31"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4" xfId="0" applyFont="1" applyFill="1" applyBorder="1" applyAlignment="1">
      <alignment horizontal="center" vertical="center" wrapText="1"/>
    </xf>
    <xf numFmtId="2" fontId="3" fillId="0" borderId="31" xfId="0" applyNumberFormat="1" applyFont="1" applyFill="1" applyBorder="1" applyAlignment="1">
      <alignment horizontal="center" vertical="center"/>
    </xf>
    <xf numFmtId="2" fontId="3" fillId="0" borderId="32" xfId="0" applyNumberFormat="1" applyFont="1" applyFill="1" applyBorder="1" applyAlignment="1">
      <alignment horizontal="center" vertical="center"/>
    </xf>
    <xf numFmtId="0" fontId="0" fillId="0" borderId="33" xfId="0" applyFill="1" applyBorder="1"/>
    <xf numFmtId="2" fontId="3" fillId="0" borderId="49" xfId="0" applyNumberFormat="1" applyFont="1" applyFill="1" applyBorder="1" applyAlignment="1">
      <alignment horizontal="center" vertical="center"/>
    </xf>
    <xf numFmtId="2" fontId="3" fillId="0" borderId="35" xfId="0" applyNumberFormat="1" applyFont="1" applyFill="1" applyBorder="1" applyAlignment="1">
      <alignment horizontal="center" vertical="center"/>
    </xf>
    <xf numFmtId="2" fontId="5" fillId="0" borderId="36" xfId="0" applyNumberFormat="1" applyFont="1" applyFill="1" applyBorder="1" applyAlignment="1">
      <alignment horizontal="right" vertical="center" wrapText="1"/>
    </xf>
    <xf numFmtId="2" fontId="3" fillId="0" borderId="33" xfId="0" applyNumberFormat="1"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24" xfId="0" applyFont="1" applyBorder="1" applyAlignment="1">
      <alignment horizontal="center" vertical="center"/>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2" applyNumberFormat="1" applyFont="1" applyAlignment="1">
      <alignment horizontal="left" vertical="center"/>
    </xf>
    <xf numFmtId="0" fontId="13" fillId="0" borderId="0" xfId="4" applyFont="1" applyAlignment="1">
      <alignment horizontal="left" vertical="top" wrapText="1"/>
    </xf>
    <xf numFmtId="0" fontId="2" fillId="0" borderId="0" xfId="4" applyFont="1" applyAlignment="1">
      <alignment horizontal="justify" vertical="top" wrapText="1"/>
    </xf>
    <xf numFmtId="0" fontId="2" fillId="0" borderId="0" xfId="4" applyFont="1" applyAlignment="1">
      <alignment horizontal="center" vertical="top" wrapText="1"/>
    </xf>
    <xf numFmtId="0" fontId="2" fillId="0" borderId="0" xfId="0" applyFont="1" applyAlignment="1">
      <alignment vertical="center"/>
    </xf>
    <xf numFmtId="0" fontId="2" fillId="0" borderId="0" xfId="0" applyFont="1" applyAlignment="1">
      <alignment horizontal="justify" vertical="top" wrapText="1"/>
    </xf>
    <xf numFmtId="0" fontId="2" fillId="0" borderId="0" xfId="0" applyFont="1" applyAlignment="1">
      <alignment vertical="top" wrapText="1"/>
    </xf>
    <xf numFmtId="0" fontId="2" fillId="0" borderId="0" xfId="0" applyFont="1" applyAlignment="1">
      <alignment horizontal="justify" vertical="top"/>
    </xf>
    <xf numFmtId="0" fontId="2" fillId="0" borderId="0" xfId="0" applyFont="1" applyAlignment="1">
      <alignment vertical="top"/>
    </xf>
    <xf numFmtId="0" fontId="12" fillId="0" borderId="0" xfId="3" applyFont="1" applyAlignment="1">
      <alignment horizontal="center" vertical="center"/>
    </xf>
    <xf numFmtId="0" fontId="12" fillId="0" borderId="0" xfId="3" applyFont="1" applyAlignment="1">
      <alignment horizontal="center" vertical="center" wrapText="1"/>
    </xf>
    <xf numFmtId="0" fontId="12" fillId="0" borderId="0" xfId="3" applyFont="1" applyAlignment="1">
      <alignment horizontal="left" vertical="center" wrapText="1"/>
    </xf>
    <xf numFmtId="0" fontId="12" fillId="0" borderId="0" xfId="3" applyFont="1" applyAlignment="1">
      <alignment horizontal="left" vertical="center"/>
    </xf>
  </cellXfs>
  <cellStyles count="6">
    <cellStyle name="Comma 2" xfId="1"/>
    <cellStyle name="Normal" xfId="0" builtinId="0"/>
    <cellStyle name="Normal 2" xfId="2"/>
    <cellStyle name="Normal_Press Release - Signature" xfId="3"/>
    <cellStyle name="Normal_Press Release-Signature-30.06.2011"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3</xdr:row>
      <xdr:rowOff>0</xdr:rowOff>
    </xdr:to>
    <xdr:pic>
      <xdr:nvPicPr>
        <xdr:cNvPr id="33019" name="Picture 1"/>
        <xdr:cNvPicPr>
          <a:picLocks noChangeAspect="1" noChangeArrowheads="1"/>
        </xdr:cNvPicPr>
      </xdr:nvPicPr>
      <xdr:blipFill>
        <a:blip xmlns:r="http://schemas.openxmlformats.org/officeDocument/2006/relationships" r:embed="rId1"/>
        <a:srcRect b="22885"/>
        <a:stretch>
          <a:fillRect/>
        </a:stretch>
      </xdr:blipFill>
      <xdr:spPr bwMode="auto">
        <a:xfrm>
          <a:off x="5295900" y="695325"/>
          <a:ext cx="0" cy="0"/>
        </a:xfrm>
        <a:prstGeom prst="rect">
          <a:avLst/>
        </a:prstGeom>
        <a:noFill/>
        <a:ln w="9525">
          <a:noFill/>
          <a:miter lim="800000"/>
          <a:headEnd/>
          <a:tailEnd/>
        </a:ln>
      </xdr:spPr>
    </xdr:pic>
    <xdr:clientData/>
  </xdr:twoCellAnchor>
  <xdr:twoCellAnchor>
    <xdr:from>
      <xdr:col>1</xdr:col>
      <xdr:colOff>3305175</xdr:colOff>
      <xdr:row>0</xdr:row>
      <xdr:rowOff>57150</xdr:rowOff>
    </xdr:from>
    <xdr:to>
      <xdr:col>5</xdr:col>
      <xdr:colOff>219075</xdr:colOff>
      <xdr:row>2</xdr:row>
      <xdr:rowOff>0</xdr:rowOff>
    </xdr:to>
    <xdr:pic>
      <xdr:nvPicPr>
        <xdr:cNvPr id="33020" name="Picture 3" descr="logo_final"/>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lum bright="-84000" contrast="34000"/>
        </a:blip>
        <a:srcRect/>
        <a:stretch>
          <a:fillRect/>
        </a:stretch>
      </xdr:blipFill>
      <xdr:spPr bwMode="auto">
        <a:xfrm>
          <a:off x="3619500" y="57150"/>
          <a:ext cx="3705225" cy="438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58"/>
  <sheetViews>
    <sheetView view="pageBreakPreview" topLeftCell="A58" zoomScale="80" zoomScaleNormal="75" zoomScaleSheetLayoutView="80" workbookViewId="0">
      <selection activeCell="A14" sqref="A14"/>
    </sheetView>
  </sheetViews>
  <sheetFormatPr defaultRowHeight="24.95" customHeight="1"/>
  <cols>
    <col min="1" max="1" width="4.7109375" style="67" customWidth="1"/>
    <col min="2" max="2" width="74.7109375" style="68" customWidth="1"/>
    <col min="3" max="3" width="13.7109375" style="55" customWidth="1"/>
    <col min="4" max="4" width="14.28515625" style="55" bestFit="1" customWidth="1"/>
    <col min="5" max="5" width="13.42578125" style="55" hidden="1" customWidth="1"/>
    <col min="6" max="8" width="14.28515625" style="55" bestFit="1" customWidth="1"/>
    <col min="9" max="9" width="17.7109375" style="70" customWidth="1"/>
    <col min="10" max="10" width="9.140625" style="62"/>
    <col min="11" max="11" width="10.7109375" style="62" bestFit="1" customWidth="1"/>
    <col min="12" max="12" width="19.28515625" style="62" bestFit="1" customWidth="1"/>
    <col min="13" max="13" width="17.140625" style="62" bestFit="1" customWidth="1"/>
    <col min="14" max="14" width="10.140625" style="62" bestFit="1" customWidth="1"/>
    <col min="15" max="16" width="9.5703125" style="62" bestFit="1" customWidth="1"/>
    <col min="17" max="16384" width="9.140625" style="62"/>
  </cols>
  <sheetData>
    <row r="1" spans="1:17" ht="20.100000000000001" customHeight="1">
      <c r="A1" s="217"/>
      <c r="B1" s="217"/>
      <c r="C1" s="217"/>
      <c r="D1" s="217"/>
      <c r="E1" s="217"/>
      <c r="F1" s="217"/>
      <c r="G1" s="217"/>
      <c r="H1" s="217"/>
      <c r="I1" s="217"/>
    </row>
    <row r="2" spans="1:17" ht="20.100000000000001" customHeight="1">
      <c r="A2" s="65"/>
      <c r="B2" s="65"/>
      <c r="C2" s="65"/>
      <c r="D2" s="65"/>
      <c r="E2" s="81"/>
      <c r="F2" s="65"/>
      <c r="G2" s="53"/>
      <c r="H2" s="53"/>
      <c r="I2" s="65"/>
    </row>
    <row r="3" spans="1:17" ht="20.100000000000001" customHeight="1">
      <c r="A3" s="218" t="s">
        <v>46</v>
      </c>
      <c r="B3" s="218"/>
      <c r="C3" s="218"/>
      <c r="D3" s="218"/>
      <c r="E3" s="218"/>
      <c r="F3" s="218"/>
      <c r="G3" s="218"/>
      <c r="H3" s="218"/>
      <c r="I3" s="218"/>
    </row>
    <row r="4" spans="1:17" ht="20.100000000000001" customHeight="1">
      <c r="A4" s="64"/>
      <c r="B4" s="66"/>
      <c r="C4" s="54"/>
      <c r="D4" s="54"/>
      <c r="E4" s="54"/>
      <c r="F4" s="54"/>
      <c r="G4" s="54"/>
      <c r="H4" s="54"/>
      <c r="I4" s="59"/>
    </row>
    <row r="5" spans="1:17" ht="20.100000000000001" customHeight="1">
      <c r="A5" s="218" t="s">
        <v>122</v>
      </c>
      <c r="B5" s="218"/>
      <c r="C5" s="218"/>
      <c r="D5" s="218"/>
      <c r="E5" s="218"/>
      <c r="F5" s="218"/>
      <c r="G5" s="218"/>
      <c r="H5" s="218"/>
      <c r="I5" s="218"/>
    </row>
    <row r="6" spans="1:17" ht="20.100000000000001" customHeight="1" thickBot="1">
      <c r="A6" s="227" t="s">
        <v>89</v>
      </c>
      <c r="B6" s="227"/>
      <c r="C6" s="227"/>
      <c r="D6" s="227"/>
      <c r="E6" s="227"/>
      <c r="F6" s="227"/>
      <c r="G6" s="227"/>
      <c r="H6" s="227"/>
      <c r="I6" s="227"/>
      <c r="M6" s="59"/>
    </row>
    <row r="7" spans="1:17" ht="24.95" customHeight="1" thickBot="1">
      <c r="A7" s="219" t="s">
        <v>47</v>
      </c>
      <c r="B7" s="219" t="s">
        <v>0</v>
      </c>
      <c r="C7" s="222" t="s">
        <v>48</v>
      </c>
      <c r="D7" s="223"/>
      <c r="E7" s="223"/>
      <c r="F7" s="224"/>
      <c r="G7" s="222" t="s">
        <v>109</v>
      </c>
      <c r="H7" s="228"/>
      <c r="I7" s="38" t="s">
        <v>1</v>
      </c>
    </row>
    <row r="8" spans="1:17" ht="24.95" customHeight="1" thickBot="1">
      <c r="A8" s="220"/>
      <c r="B8" s="220"/>
      <c r="C8" s="222" t="s">
        <v>88</v>
      </c>
      <c r="D8" s="223"/>
      <c r="E8" s="223"/>
      <c r="F8" s="224"/>
      <c r="G8" s="225" t="s">
        <v>88</v>
      </c>
      <c r="H8" s="226"/>
      <c r="I8" s="38" t="s">
        <v>2</v>
      </c>
    </row>
    <row r="9" spans="1:17" ht="24.95" customHeight="1" thickBot="1">
      <c r="A9" s="229"/>
      <c r="B9" s="221"/>
      <c r="C9" s="49" t="s">
        <v>119</v>
      </c>
      <c r="D9" s="79" t="s">
        <v>120</v>
      </c>
      <c r="E9" s="83" t="s">
        <v>134</v>
      </c>
      <c r="F9" s="80" t="s">
        <v>112</v>
      </c>
      <c r="G9" s="49" t="s">
        <v>119</v>
      </c>
      <c r="H9" s="79" t="s">
        <v>112</v>
      </c>
      <c r="I9" s="49" t="s">
        <v>121</v>
      </c>
    </row>
    <row r="10" spans="1:17" s="102" customFormat="1" ht="24.95" customHeight="1">
      <c r="A10" s="95">
        <v>1</v>
      </c>
      <c r="B10" s="96" t="s">
        <v>18</v>
      </c>
      <c r="C10" s="100">
        <f>SUM(C11:C14)</f>
        <v>11051.660000000002</v>
      </c>
      <c r="D10" s="97">
        <f t="shared" ref="D10:I10" si="0">SUM(D11:D14)</f>
        <v>10893.87</v>
      </c>
      <c r="E10" s="98">
        <v>10701.11</v>
      </c>
      <c r="F10" s="99">
        <f>SUM(F11:F14)</f>
        <v>10083.869999999999</v>
      </c>
      <c r="G10" s="100">
        <f>SUM(G11:G14)</f>
        <v>32646.639999999999</v>
      </c>
      <c r="H10" s="97">
        <f>SUM(H11:H14)</f>
        <v>29007.93</v>
      </c>
      <c r="I10" s="101">
        <f t="shared" si="0"/>
        <v>39547.61</v>
      </c>
      <c r="K10" s="103"/>
      <c r="L10" s="103"/>
    </row>
    <row r="11" spans="1:17" s="93" customFormat="1" ht="24.95" customHeight="1">
      <c r="A11" s="104"/>
      <c r="B11" s="105" t="s">
        <v>19</v>
      </c>
      <c r="C11" s="106">
        <f>G11-D11-E11</f>
        <v>8063.2600000000011</v>
      </c>
      <c r="D11" s="107">
        <v>8004.71</v>
      </c>
      <c r="E11" s="108">
        <v>7904.96</v>
      </c>
      <c r="F11" s="109">
        <f>+H11-13414.18</f>
        <v>7360.119999999999</v>
      </c>
      <c r="G11" s="110">
        <f>23973.18-0.25</f>
        <v>23972.93</v>
      </c>
      <c r="H11" s="107">
        <v>20774.3</v>
      </c>
      <c r="I11" s="110">
        <v>28457.32</v>
      </c>
      <c r="K11" s="94"/>
      <c r="L11" s="103"/>
    </row>
    <row r="12" spans="1:17" s="93" customFormat="1" ht="24.95" customHeight="1">
      <c r="A12" s="104"/>
      <c r="B12" s="105" t="s">
        <v>20</v>
      </c>
      <c r="C12" s="106">
        <f t="shared" ref="C12:C29" si="1">G12-D12-E12</f>
        <v>2791.7099999999991</v>
      </c>
      <c r="D12" s="107">
        <v>2681.14</v>
      </c>
      <c r="E12" s="108">
        <v>2625.01</v>
      </c>
      <c r="F12" s="109">
        <f>+H12-5078.59</f>
        <v>2574.5500000000002</v>
      </c>
      <c r="G12" s="110">
        <v>8097.86</v>
      </c>
      <c r="H12" s="107">
        <v>7653.14</v>
      </c>
      <c r="I12" s="110">
        <v>10251.08</v>
      </c>
      <c r="K12" s="94"/>
      <c r="L12" s="103"/>
    </row>
    <row r="13" spans="1:17" s="93" customFormat="1" ht="39.950000000000003" customHeight="1">
      <c r="A13" s="104"/>
      <c r="B13" s="105" t="s">
        <v>24</v>
      </c>
      <c r="C13" s="106">
        <f t="shared" si="1"/>
        <v>196.69000000000005</v>
      </c>
      <c r="D13" s="107">
        <v>208.02</v>
      </c>
      <c r="E13" s="108">
        <v>171.14</v>
      </c>
      <c r="F13" s="109">
        <f>+H13-431.08</f>
        <v>149.09999999999997</v>
      </c>
      <c r="G13" s="110">
        <v>575.85</v>
      </c>
      <c r="H13" s="107">
        <v>580.17999999999995</v>
      </c>
      <c r="I13" s="110">
        <v>730.82</v>
      </c>
      <c r="L13" s="103"/>
    </row>
    <row r="14" spans="1:17" s="93" customFormat="1" ht="24.95" customHeight="1">
      <c r="A14" s="104"/>
      <c r="B14" s="105" t="s">
        <v>21</v>
      </c>
      <c r="C14" s="106">
        <v>0</v>
      </c>
      <c r="D14" s="107">
        <v>0</v>
      </c>
      <c r="E14" s="108">
        <v>0</v>
      </c>
      <c r="F14" s="109">
        <f>+H14-0.21</f>
        <v>0.1</v>
      </c>
      <c r="G14" s="110">
        <v>0</v>
      </c>
      <c r="H14" s="107">
        <v>0.31</v>
      </c>
      <c r="I14" s="110">
        <v>108.39</v>
      </c>
      <c r="K14" s="94"/>
      <c r="L14" s="103"/>
    </row>
    <row r="15" spans="1:17" s="93" customFormat="1" ht="24.95" customHeight="1">
      <c r="A15" s="104">
        <v>2</v>
      </c>
      <c r="B15" s="105" t="s">
        <v>3</v>
      </c>
      <c r="C15" s="106">
        <f t="shared" si="1"/>
        <v>1176.1999999999998</v>
      </c>
      <c r="D15" s="107">
        <v>1021.34</v>
      </c>
      <c r="E15" s="108">
        <v>1026.9000000000001</v>
      </c>
      <c r="F15" s="109">
        <f>+H15-2011.3</f>
        <v>851.41999999999985</v>
      </c>
      <c r="G15" s="110">
        <v>3224.44</v>
      </c>
      <c r="H15" s="107">
        <v>2862.72</v>
      </c>
      <c r="I15" s="110">
        <v>3932.76</v>
      </c>
      <c r="K15" s="94"/>
      <c r="L15" s="103"/>
    </row>
    <row r="16" spans="1:17" s="93" customFormat="1" ht="24.95" customHeight="1">
      <c r="A16" s="104">
        <v>3</v>
      </c>
      <c r="B16" s="111" t="s">
        <v>4</v>
      </c>
      <c r="C16" s="112">
        <f>(C10+C15)</f>
        <v>12227.86</v>
      </c>
      <c r="D16" s="113">
        <f>(D10+D15)</f>
        <v>11915.210000000001</v>
      </c>
      <c r="E16" s="114">
        <v>11728.01</v>
      </c>
      <c r="F16" s="115">
        <f>(F10+F15)</f>
        <v>10935.289999999999</v>
      </c>
      <c r="G16" s="112">
        <f>(G10+G15)</f>
        <v>35871.08</v>
      </c>
      <c r="H16" s="113">
        <f>(H10+H15)</f>
        <v>31870.65</v>
      </c>
      <c r="I16" s="112">
        <f t="shared" ref="I16" si="2">(I10+I15)</f>
        <v>43480.37</v>
      </c>
      <c r="K16" s="103"/>
      <c r="L16" s="103"/>
      <c r="O16" s="94"/>
      <c r="Q16" s="93">
        <v>1721.31</v>
      </c>
    </row>
    <row r="17" spans="1:17" s="93" customFormat="1" ht="24.95" customHeight="1">
      <c r="A17" s="104">
        <v>4</v>
      </c>
      <c r="B17" s="105" t="s">
        <v>5</v>
      </c>
      <c r="C17" s="106">
        <f t="shared" si="1"/>
        <v>8671.1799999999985</v>
      </c>
      <c r="D17" s="107">
        <v>8526.08</v>
      </c>
      <c r="E17" s="108">
        <v>8271.85</v>
      </c>
      <c r="F17" s="109">
        <f>+H17-14741.8</f>
        <v>7856.880000000001</v>
      </c>
      <c r="G17" s="110">
        <v>25469.11</v>
      </c>
      <c r="H17" s="107">
        <v>22598.68</v>
      </c>
      <c r="I17" s="110">
        <v>30603.17</v>
      </c>
      <c r="L17" s="103"/>
      <c r="Q17" s="93">
        <f>+Q16-Q15</f>
        <v>1721.31</v>
      </c>
    </row>
    <row r="18" spans="1:17" s="102" customFormat="1" ht="24.95" customHeight="1">
      <c r="A18" s="104">
        <v>5</v>
      </c>
      <c r="B18" s="111" t="s">
        <v>22</v>
      </c>
      <c r="C18" s="112">
        <f t="shared" ref="C18:I18" si="3">SUM(C19:C20)</f>
        <v>1759.3800000000003</v>
      </c>
      <c r="D18" s="113">
        <f t="shared" si="3"/>
        <v>1763.59</v>
      </c>
      <c r="E18" s="114">
        <v>1661.1599999999999</v>
      </c>
      <c r="F18" s="115">
        <f>SUM(F19:F20)</f>
        <v>1487.5499999999997</v>
      </c>
      <c r="G18" s="112">
        <f>SUM(G19:G20)</f>
        <v>5184.13</v>
      </c>
      <c r="H18" s="113">
        <f>SUM(H19:H20)</f>
        <v>4357.88</v>
      </c>
      <c r="I18" s="112">
        <f t="shared" si="3"/>
        <v>6081.01</v>
      </c>
      <c r="K18" s="103"/>
      <c r="L18" s="103"/>
      <c r="O18" s="103"/>
      <c r="P18" s="103"/>
    </row>
    <row r="19" spans="1:17" s="102" customFormat="1" ht="24.95" customHeight="1">
      <c r="A19" s="104"/>
      <c r="B19" s="105" t="s">
        <v>25</v>
      </c>
      <c r="C19" s="106">
        <f t="shared" si="1"/>
        <v>1037.8499999999999</v>
      </c>
      <c r="D19" s="107">
        <v>1035.79</v>
      </c>
      <c r="E19" s="108">
        <v>1038.0999999999999</v>
      </c>
      <c r="F19" s="109">
        <f>+H19-1819.7</f>
        <v>873.43999999999983</v>
      </c>
      <c r="G19" s="110">
        <v>3111.74</v>
      </c>
      <c r="H19" s="107">
        <v>2693.14</v>
      </c>
      <c r="I19" s="110">
        <v>3672.38</v>
      </c>
      <c r="L19" s="103"/>
      <c r="P19" s="103"/>
    </row>
    <row r="20" spans="1:17" s="93" customFormat="1" ht="24.95" customHeight="1">
      <c r="A20" s="104"/>
      <c r="B20" s="105" t="s">
        <v>23</v>
      </c>
      <c r="C20" s="106">
        <f t="shared" si="1"/>
        <v>721.53000000000043</v>
      </c>
      <c r="D20" s="107">
        <v>727.8</v>
      </c>
      <c r="E20" s="108">
        <v>623.05999999999995</v>
      </c>
      <c r="F20" s="109">
        <f>+H20-1050.63</f>
        <v>614.1099999999999</v>
      </c>
      <c r="G20" s="110">
        <f>5184.13-G19</f>
        <v>2072.3900000000003</v>
      </c>
      <c r="H20" s="107">
        <v>1664.74</v>
      </c>
      <c r="I20" s="110">
        <v>2408.63</v>
      </c>
      <c r="L20" s="103"/>
    </row>
    <row r="21" spans="1:17" s="102" customFormat="1" ht="24.95" customHeight="1">
      <c r="A21" s="104">
        <v>6</v>
      </c>
      <c r="B21" s="111" t="s">
        <v>26</v>
      </c>
      <c r="C21" s="101">
        <f t="shared" si="1"/>
        <v>10430.56</v>
      </c>
      <c r="D21" s="113">
        <f t="shared" ref="D21:I21" si="4">(D17+D18)</f>
        <v>10289.67</v>
      </c>
      <c r="E21" s="114">
        <v>9933.01</v>
      </c>
      <c r="F21" s="115">
        <f>(F17+F18)</f>
        <v>9344.43</v>
      </c>
      <c r="G21" s="116">
        <f>(G17+G18)</f>
        <v>30653.24</v>
      </c>
      <c r="H21" s="117">
        <f>(H17+H18)</f>
        <v>26956.560000000001</v>
      </c>
      <c r="I21" s="116">
        <f t="shared" si="4"/>
        <v>36684.18</v>
      </c>
      <c r="L21" s="103"/>
      <c r="M21" s="93"/>
      <c r="O21" s="103"/>
      <c r="P21" s="103"/>
      <c r="Q21" s="103">
        <f>+O21-P21</f>
        <v>0</v>
      </c>
    </row>
    <row r="22" spans="1:17" s="93" customFormat="1" ht="24.95" customHeight="1">
      <c r="A22" s="104">
        <v>7</v>
      </c>
      <c r="B22" s="111" t="s">
        <v>28</v>
      </c>
      <c r="C22" s="106">
        <f t="shared" si="1"/>
        <v>1797.2999999999993</v>
      </c>
      <c r="D22" s="107">
        <f t="shared" ref="D22:I22" si="5">(D16-D21)</f>
        <v>1625.5400000000009</v>
      </c>
      <c r="E22" s="108">
        <v>1795</v>
      </c>
      <c r="F22" s="109">
        <f>(F16-F21)</f>
        <v>1590.8599999999988</v>
      </c>
      <c r="G22" s="118">
        <f>(G16-G21)</f>
        <v>5217.84</v>
      </c>
      <c r="H22" s="119">
        <f>(H16-H21)</f>
        <v>4914.09</v>
      </c>
      <c r="I22" s="118">
        <f t="shared" si="5"/>
        <v>6796.1900000000023</v>
      </c>
      <c r="K22" s="103"/>
      <c r="L22" s="103"/>
      <c r="O22" s="94"/>
    </row>
    <row r="23" spans="1:17" s="102" customFormat="1" ht="24.95" customHeight="1">
      <c r="A23" s="120">
        <v>8</v>
      </c>
      <c r="B23" s="105" t="s">
        <v>27</v>
      </c>
      <c r="C23" s="106">
        <f t="shared" si="1"/>
        <v>841.33</v>
      </c>
      <c r="D23" s="107">
        <v>813.7</v>
      </c>
      <c r="E23" s="108">
        <v>788.14</v>
      </c>
      <c r="F23" s="109">
        <f>+H23-1590.22</f>
        <v>1051.51</v>
      </c>
      <c r="G23" s="110">
        <v>2443.17</v>
      </c>
      <c r="H23" s="107">
        <v>2641.73</v>
      </c>
      <c r="I23" s="110">
        <v>3733</v>
      </c>
      <c r="L23" s="103"/>
    </row>
    <row r="24" spans="1:17" s="102" customFormat="1" ht="24.95" customHeight="1">
      <c r="A24" s="120">
        <v>9</v>
      </c>
      <c r="B24" s="105" t="s">
        <v>29</v>
      </c>
      <c r="C24" s="106">
        <f t="shared" si="1"/>
        <v>0</v>
      </c>
      <c r="D24" s="107">
        <v>0</v>
      </c>
      <c r="E24" s="108">
        <v>0</v>
      </c>
      <c r="F24" s="109">
        <f>+H24-0</f>
        <v>0</v>
      </c>
      <c r="G24" s="110">
        <v>0</v>
      </c>
      <c r="H24" s="107">
        <v>0</v>
      </c>
      <c r="I24" s="110">
        <v>0</v>
      </c>
      <c r="L24" s="103"/>
    </row>
    <row r="25" spans="1:17" s="102" customFormat="1" ht="24.95" customHeight="1">
      <c r="A25" s="120">
        <v>10</v>
      </c>
      <c r="B25" s="111" t="s">
        <v>30</v>
      </c>
      <c r="C25" s="101">
        <f t="shared" si="1"/>
        <v>955.96999999999923</v>
      </c>
      <c r="D25" s="113">
        <f>(D22-D23-D24)</f>
        <v>811.84000000000083</v>
      </c>
      <c r="E25" s="114">
        <v>1006.86</v>
      </c>
      <c r="F25" s="115">
        <f>(F22-F23-F24)</f>
        <v>539.34999999999877</v>
      </c>
      <c r="G25" s="112">
        <f>(G22-G23-G24)</f>
        <v>2774.67</v>
      </c>
      <c r="H25" s="113">
        <f>(H22-H23-H24)</f>
        <v>2272.36</v>
      </c>
      <c r="I25" s="112">
        <f>I22-I23-I24</f>
        <v>3063.1900000000023</v>
      </c>
      <c r="K25" s="103"/>
      <c r="L25" s="103"/>
    </row>
    <row r="26" spans="1:17" s="102" customFormat="1" ht="24.95" customHeight="1">
      <c r="A26" s="120">
        <v>11</v>
      </c>
      <c r="B26" s="105" t="s">
        <v>31</v>
      </c>
      <c r="C26" s="106">
        <f t="shared" si="1"/>
        <v>300</v>
      </c>
      <c r="D26" s="107">
        <v>185</v>
      </c>
      <c r="E26" s="108">
        <v>200</v>
      </c>
      <c r="F26" s="109">
        <f>+H26-315</f>
        <v>130</v>
      </c>
      <c r="G26" s="110">
        <v>685</v>
      </c>
      <c r="H26" s="107">
        <v>445</v>
      </c>
      <c r="I26" s="110">
        <v>625</v>
      </c>
      <c r="L26" s="103"/>
    </row>
    <row r="27" spans="1:17" s="102" customFormat="1" ht="24.95" customHeight="1">
      <c r="A27" s="104">
        <v>12</v>
      </c>
      <c r="B27" s="111" t="s">
        <v>32</v>
      </c>
      <c r="C27" s="101">
        <f t="shared" si="1"/>
        <v>655.96999999999923</v>
      </c>
      <c r="D27" s="113">
        <f t="shared" ref="D27:I27" si="6">D25-D26</f>
        <v>626.84000000000083</v>
      </c>
      <c r="E27" s="114">
        <v>806.86</v>
      </c>
      <c r="F27" s="115">
        <f>F25-F26</f>
        <v>409.34999999999877</v>
      </c>
      <c r="G27" s="112">
        <f>G25-G26</f>
        <v>2089.67</v>
      </c>
      <c r="H27" s="113">
        <f>H25-H26</f>
        <v>1827.3600000000001</v>
      </c>
      <c r="I27" s="112">
        <f t="shared" si="6"/>
        <v>2438.1900000000023</v>
      </c>
      <c r="K27" s="103"/>
      <c r="L27" s="103"/>
    </row>
    <row r="28" spans="1:17" s="102" customFormat="1" ht="24.95" customHeight="1">
      <c r="A28" s="120">
        <v>13</v>
      </c>
      <c r="B28" s="105" t="s">
        <v>33</v>
      </c>
      <c r="C28" s="106">
        <f t="shared" si="1"/>
        <v>0</v>
      </c>
      <c r="D28" s="107">
        <v>0</v>
      </c>
      <c r="E28" s="108">
        <v>0</v>
      </c>
      <c r="F28" s="109">
        <f>H28-0</f>
        <v>0</v>
      </c>
      <c r="G28" s="112">
        <v>0</v>
      </c>
      <c r="H28" s="107">
        <v>0</v>
      </c>
      <c r="I28" s="110">
        <v>0</v>
      </c>
      <c r="L28" s="103"/>
    </row>
    <row r="29" spans="1:17" s="102" customFormat="1" ht="24.95" customHeight="1">
      <c r="A29" s="104">
        <v>14</v>
      </c>
      <c r="B29" s="111" t="s">
        <v>34</v>
      </c>
      <c r="C29" s="101">
        <f t="shared" si="1"/>
        <v>655.96999999999923</v>
      </c>
      <c r="D29" s="113">
        <f t="shared" ref="D29:I29" si="7">D27-D28</f>
        <v>626.84000000000083</v>
      </c>
      <c r="E29" s="114">
        <v>806.86</v>
      </c>
      <c r="F29" s="115">
        <f>F27-F28</f>
        <v>409.34999999999877</v>
      </c>
      <c r="G29" s="112">
        <f>G27-G28</f>
        <v>2089.67</v>
      </c>
      <c r="H29" s="113">
        <f>H27-H28</f>
        <v>1827.3600000000001</v>
      </c>
      <c r="I29" s="112">
        <f t="shared" si="7"/>
        <v>2438.1900000000023</v>
      </c>
      <c r="K29" s="103"/>
      <c r="L29" s="103"/>
    </row>
    <row r="30" spans="1:17" s="102" customFormat="1" ht="24.95" customHeight="1">
      <c r="A30" s="120">
        <v>15</v>
      </c>
      <c r="B30" s="105" t="s">
        <v>45</v>
      </c>
      <c r="C30" s="112">
        <v>461.26</v>
      </c>
      <c r="D30" s="107">
        <v>461.26</v>
      </c>
      <c r="E30" s="108">
        <v>461.26</v>
      </c>
      <c r="F30" s="109">
        <f>+H30</f>
        <v>461.26</v>
      </c>
      <c r="G30" s="112">
        <v>461.26</v>
      </c>
      <c r="H30" s="107">
        <v>461.26</v>
      </c>
      <c r="I30" s="110">
        <v>461.26</v>
      </c>
      <c r="L30" s="103"/>
    </row>
    <row r="31" spans="1:17" s="102" customFormat="1" ht="24.95" customHeight="1">
      <c r="A31" s="120">
        <v>16</v>
      </c>
      <c r="B31" s="105" t="s">
        <v>108</v>
      </c>
      <c r="C31" s="121"/>
      <c r="D31" s="107"/>
      <c r="E31" s="108"/>
      <c r="F31" s="109"/>
      <c r="G31" s="121"/>
      <c r="H31" s="119"/>
      <c r="I31" s="110">
        <v>23660.6</v>
      </c>
    </row>
    <row r="32" spans="1:17" s="102" customFormat="1" ht="24.95" customHeight="1">
      <c r="A32" s="120">
        <v>17</v>
      </c>
      <c r="B32" s="105" t="s">
        <v>6</v>
      </c>
      <c r="C32" s="121"/>
      <c r="D32" s="107"/>
      <c r="E32" s="108"/>
      <c r="F32" s="109"/>
      <c r="G32" s="121"/>
      <c r="H32" s="107"/>
      <c r="I32" s="110"/>
    </row>
    <row r="33" spans="1:12" s="102" customFormat="1" ht="24.95" customHeight="1">
      <c r="A33" s="104"/>
      <c r="B33" s="105" t="s">
        <v>11</v>
      </c>
      <c r="C33" s="122">
        <v>0.69</v>
      </c>
      <c r="D33" s="123">
        <v>0.69</v>
      </c>
      <c r="E33" s="124">
        <v>0.69</v>
      </c>
      <c r="F33" s="125">
        <v>0.69</v>
      </c>
      <c r="G33" s="122">
        <v>0.69</v>
      </c>
      <c r="H33" s="123">
        <v>0.69</v>
      </c>
      <c r="I33" s="126">
        <v>0.69</v>
      </c>
    </row>
    <row r="34" spans="1:12" s="102" customFormat="1" ht="24.95" customHeight="1">
      <c r="A34" s="104"/>
      <c r="B34" s="105" t="s">
        <v>113</v>
      </c>
      <c r="C34" s="122">
        <v>0.1026</v>
      </c>
      <c r="D34" s="127">
        <v>0.1061</v>
      </c>
      <c r="E34" s="128">
        <v>0.10680000000000001</v>
      </c>
      <c r="F34" s="129">
        <v>0.1012</v>
      </c>
      <c r="G34" s="122">
        <v>0.1026</v>
      </c>
      <c r="H34" s="127">
        <v>0.1012</v>
      </c>
      <c r="I34" s="126">
        <v>0.1114</v>
      </c>
    </row>
    <row r="35" spans="1:12" s="102" customFormat="1" ht="24.95" customHeight="1">
      <c r="A35" s="130"/>
      <c r="B35" s="131" t="s">
        <v>114</v>
      </c>
      <c r="C35" s="122">
        <v>9.8699999999999996E-2</v>
      </c>
      <c r="D35" s="127">
        <v>0.1019</v>
      </c>
      <c r="E35" s="128">
        <v>0.1023</v>
      </c>
      <c r="F35" s="129">
        <v>9.8299999999999998E-2</v>
      </c>
      <c r="G35" s="122">
        <v>9.8699999999999996E-2</v>
      </c>
      <c r="H35" s="132">
        <v>9.8299999999999998E-2</v>
      </c>
      <c r="I35" s="133">
        <v>0.10630000000000001</v>
      </c>
    </row>
    <row r="36" spans="1:12" s="102" customFormat="1" ht="15" customHeight="1">
      <c r="A36" s="130"/>
      <c r="B36" s="131"/>
      <c r="C36" s="121"/>
      <c r="D36" s="127"/>
      <c r="E36" s="128"/>
      <c r="F36" s="129"/>
      <c r="G36" s="121"/>
      <c r="H36" s="132"/>
      <c r="I36" s="133"/>
    </row>
    <row r="37" spans="1:12" s="102" customFormat="1" ht="24.95" customHeight="1">
      <c r="A37" s="130"/>
      <c r="B37" s="131" t="s">
        <v>35</v>
      </c>
      <c r="C37" s="164"/>
      <c r="D37" s="136"/>
      <c r="E37" s="165"/>
      <c r="F37" s="166"/>
      <c r="G37" s="164"/>
      <c r="H37" s="136"/>
      <c r="I37" s="118"/>
    </row>
    <row r="38" spans="1:12" s="102" customFormat="1" ht="60" customHeight="1">
      <c r="A38" s="137"/>
      <c r="B38" s="138" t="s">
        <v>37</v>
      </c>
      <c r="C38" s="101">
        <f>C39</f>
        <v>14.221263495642354</v>
      </c>
      <c r="D38" s="161">
        <v>13.59</v>
      </c>
      <c r="E38" s="161">
        <v>17.491003685237374</v>
      </c>
      <c r="F38" s="162">
        <v>9.24</v>
      </c>
      <c r="G38" s="101">
        <f>G39</f>
        <v>45.303516454927809</v>
      </c>
      <c r="H38" s="161">
        <v>41.24</v>
      </c>
      <c r="I38" s="163">
        <v>54.48</v>
      </c>
    </row>
    <row r="39" spans="1:12" s="102" customFormat="1" ht="39.950000000000003" customHeight="1">
      <c r="A39" s="95"/>
      <c r="B39" s="139" t="s">
        <v>36</v>
      </c>
      <c r="C39" s="112">
        <f>C29/46.126</f>
        <v>14.221263495642354</v>
      </c>
      <c r="D39" s="107">
        <v>13.59</v>
      </c>
      <c r="E39" s="108">
        <v>17.491003685237374</v>
      </c>
      <c r="F39" s="109">
        <v>9.24</v>
      </c>
      <c r="G39" s="112">
        <f>G29/46.126</f>
        <v>45.303516454927809</v>
      </c>
      <c r="H39" s="107">
        <v>41.24</v>
      </c>
      <c r="I39" s="110">
        <v>54.48</v>
      </c>
    </row>
    <row r="40" spans="1:12" s="93" customFormat="1" ht="24.95" customHeight="1">
      <c r="A40" s="104"/>
      <c r="B40" s="140" t="s">
        <v>39</v>
      </c>
      <c r="C40" s="112"/>
      <c r="D40" s="107"/>
      <c r="E40" s="108"/>
      <c r="F40" s="109"/>
      <c r="G40" s="112"/>
      <c r="H40" s="107"/>
      <c r="I40" s="110"/>
    </row>
    <row r="41" spans="1:12" s="93" customFormat="1" ht="24.95" customHeight="1">
      <c r="A41" s="104"/>
      <c r="B41" s="105" t="s">
        <v>38</v>
      </c>
      <c r="C41" s="110">
        <f>G41</f>
        <v>10573.57</v>
      </c>
      <c r="D41" s="107">
        <v>9164.26</v>
      </c>
      <c r="E41" s="108">
        <v>8159.54</v>
      </c>
      <c r="F41" s="109">
        <f>H41</f>
        <v>8073.92</v>
      </c>
      <c r="G41" s="110">
        <v>10573.57</v>
      </c>
      <c r="H41" s="107">
        <v>8073.92</v>
      </c>
      <c r="I41" s="110">
        <v>7570.21</v>
      </c>
      <c r="L41" s="94"/>
    </row>
    <row r="42" spans="1:12" s="93" customFormat="1" ht="24.95" customHeight="1">
      <c r="A42" s="104"/>
      <c r="B42" s="105" t="s">
        <v>12</v>
      </c>
      <c r="C42" s="110">
        <f>G42</f>
        <v>7555.85</v>
      </c>
      <c r="D42" s="107">
        <v>7170.3</v>
      </c>
      <c r="E42" s="108">
        <v>6150.13</v>
      </c>
      <c r="F42" s="109">
        <f>H42</f>
        <v>6869.87</v>
      </c>
      <c r="G42" s="110">
        <v>7555.85</v>
      </c>
      <c r="H42" s="107">
        <v>6869.87</v>
      </c>
      <c r="I42" s="110">
        <v>5965.46</v>
      </c>
      <c r="L42" s="94"/>
    </row>
    <row r="43" spans="1:12" s="93" customFormat="1" ht="24.95" customHeight="1">
      <c r="A43" s="104"/>
      <c r="B43" s="105" t="s">
        <v>40</v>
      </c>
      <c r="C43" s="126">
        <f>G43</f>
        <v>3.3500000000000002E-2</v>
      </c>
      <c r="D43" s="123">
        <v>2.92E-2</v>
      </c>
      <c r="E43" s="108">
        <v>2.6700000000000002E-2</v>
      </c>
      <c r="F43" s="125">
        <f>H43</f>
        <v>2.7900000000000001E-2</v>
      </c>
      <c r="G43" s="126">
        <v>3.3500000000000002E-2</v>
      </c>
      <c r="H43" s="123">
        <v>2.7900000000000001E-2</v>
      </c>
      <c r="I43" s="141">
        <v>2.4899999999999999E-2</v>
      </c>
    </row>
    <row r="44" spans="1:12" s="93" customFormat="1" ht="24.95" customHeight="1">
      <c r="A44" s="104"/>
      <c r="B44" s="105" t="s">
        <v>41</v>
      </c>
      <c r="C44" s="126">
        <f>G44</f>
        <v>2.4199999999999999E-2</v>
      </c>
      <c r="D44" s="123">
        <v>2.3099999999999999E-2</v>
      </c>
      <c r="E44" s="124">
        <v>2.0299999999999999E-2</v>
      </c>
      <c r="F44" s="125">
        <f>H44</f>
        <v>2.3900000000000001E-2</v>
      </c>
      <c r="G44" s="126">
        <v>2.4199999999999999E-2</v>
      </c>
      <c r="H44" s="123">
        <v>2.3900000000000001E-2</v>
      </c>
      <c r="I44" s="141">
        <v>1.9800000000000002E-2</v>
      </c>
    </row>
    <row r="45" spans="1:12" s="93" customFormat="1" ht="24.95" customHeight="1">
      <c r="A45" s="104"/>
      <c r="B45" s="140" t="s">
        <v>13</v>
      </c>
      <c r="C45" s="126">
        <v>5.3E-3</v>
      </c>
      <c r="D45" s="142">
        <v>5.1000000000000004E-3</v>
      </c>
      <c r="E45" s="124">
        <v>6.6E-3</v>
      </c>
      <c r="F45" s="143">
        <v>3.7000000000000002E-3</v>
      </c>
      <c r="G45" s="126">
        <v>5.5999999999999999E-3</v>
      </c>
      <c r="H45" s="142">
        <v>5.4999999999999997E-3</v>
      </c>
      <c r="I45" s="141">
        <v>5.4000000000000003E-3</v>
      </c>
    </row>
    <row r="46" spans="1:12" s="102" customFormat="1" ht="24.95" customHeight="1">
      <c r="A46" s="120">
        <v>18</v>
      </c>
      <c r="B46" s="105" t="s">
        <v>42</v>
      </c>
      <c r="C46" s="121"/>
      <c r="D46" s="134"/>
      <c r="E46" s="144"/>
      <c r="F46" s="135"/>
      <c r="G46" s="121"/>
      <c r="H46" s="134"/>
      <c r="I46" s="110"/>
    </row>
    <row r="47" spans="1:12" s="93" customFormat="1" ht="24.95" customHeight="1">
      <c r="A47" s="104"/>
      <c r="B47" s="140" t="s">
        <v>43</v>
      </c>
      <c r="C47" s="145">
        <v>143000000</v>
      </c>
      <c r="D47" s="146">
        <v>143000000</v>
      </c>
      <c r="E47" s="147">
        <v>143000000</v>
      </c>
      <c r="F47" s="148">
        <v>143000000</v>
      </c>
      <c r="G47" s="145">
        <v>143000000</v>
      </c>
      <c r="H47" s="146">
        <v>143000000</v>
      </c>
      <c r="I47" s="145">
        <v>143000000</v>
      </c>
    </row>
    <row r="48" spans="1:12" s="93" customFormat="1" ht="24.95" customHeight="1" thickBot="1">
      <c r="A48" s="130"/>
      <c r="B48" s="149" t="s">
        <v>44</v>
      </c>
      <c r="C48" s="150">
        <v>0.31</v>
      </c>
      <c r="D48" s="151">
        <v>0.31</v>
      </c>
      <c r="E48" s="152">
        <v>0.31</v>
      </c>
      <c r="F48" s="153">
        <v>0.31</v>
      </c>
      <c r="G48" s="150">
        <v>0.31</v>
      </c>
      <c r="H48" s="151">
        <v>0.31</v>
      </c>
      <c r="I48" s="133">
        <v>0.31</v>
      </c>
    </row>
    <row r="49" spans="1:9" s="155" customFormat="1" ht="24.95" customHeight="1" thickBot="1">
      <c r="A49" s="154">
        <v>19</v>
      </c>
      <c r="B49" s="111" t="s">
        <v>65</v>
      </c>
      <c r="C49" s="208"/>
      <c r="D49" s="209"/>
      <c r="E49" s="209"/>
      <c r="F49" s="209"/>
      <c r="G49" s="210"/>
      <c r="H49" s="209"/>
      <c r="I49" s="211"/>
    </row>
    <row r="50" spans="1:9" s="93" customFormat="1" ht="24.95" customHeight="1">
      <c r="A50" s="104"/>
      <c r="B50" s="156" t="s">
        <v>67</v>
      </c>
      <c r="C50" s="212" t="s">
        <v>66</v>
      </c>
      <c r="D50" s="213"/>
      <c r="E50" s="213"/>
      <c r="F50" s="213"/>
      <c r="G50" s="213"/>
      <c r="H50" s="213"/>
      <c r="I50" s="214"/>
    </row>
    <row r="51" spans="1:9" s="93" customFormat="1" ht="24.95" customHeight="1">
      <c r="A51" s="104"/>
      <c r="B51" s="156" t="s">
        <v>68</v>
      </c>
      <c r="C51" s="212"/>
      <c r="D51" s="213"/>
      <c r="E51" s="213"/>
      <c r="F51" s="213"/>
      <c r="G51" s="213"/>
      <c r="H51" s="213"/>
      <c r="I51" s="214"/>
    </row>
    <row r="52" spans="1:9" s="93" customFormat="1" ht="39.950000000000003" customHeight="1">
      <c r="A52" s="104"/>
      <c r="B52" s="156" t="s">
        <v>69</v>
      </c>
      <c r="C52" s="212"/>
      <c r="D52" s="213"/>
      <c r="E52" s="213"/>
      <c r="F52" s="213"/>
      <c r="G52" s="213"/>
      <c r="H52" s="213"/>
      <c r="I52" s="214"/>
    </row>
    <row r="53" spans="1:9" s="93" customFormat="1" ht="39.950000000000003" customHeight="1" thickBot="1">
      <c r="A53" s="104"/>
      <c r="B53" s="156" t="s">
        <v>70</v>
      </c>
      <c r="C53" s="215"/>
      <c r="D53" s="210"/>
      <c r="E53" s="210"/>
      <c r="F53" s="210"/>
      <c r="G53" s="210"/>
      <c r="H53" s="210"/>
      <c r="I53" s="216"/>
    </row>
    <row r="54" spans="1:9" s="93" customFormat="1" ht="24.95" customHeight="1" thickBot="1">
      <c r="A54" s="104"/>
      <c r="B54" s="156" t="s">
        <v>71</v>
      </c>
      <c r="C54" s="208"/>
      <c r="D54" s="209"/>
      <c r="E54" s="209"/>
      <c r="F54" s="209"/>
      <c r="G54" s="209"/>
      <c r="H54" s="209"/>
      <c r="I54" s="211"/>
    </row>
    <row r="55" spans="1:9" s="93" customFormat="1" ht="24.95" customHeight="1">
      <c r="A55" s="104"/>
      <c r="B55" s="156" t="s">
        <v>68</v>
      </c>
      <c r="C55" s="157">
        <v>318258837</v>
      </c>
      <c r="D55" s="157">
        <v>318258837</v>
      </c>
      <c r="E55" s="157">
        <v>318258837</v>
      </c>
      <c r="F55" s="157">
        <v>318258837</v>
      </c>
      <c r="G55" s="157">
        <v>318258837</v>
      </c>
      <c r="H55" s="157">
        <v>318258837</v>
      </c>
      <c r="I55" s="157">
        <v>318258837</v>
      </c>
    </row>
    <row r="56" spans="1:9" s="93" customFormat="1" ht="39.950000000000003" customHeight="1">
      <c r="A56" s="104"/>
      <c r="B56" s="156" t="s">
        <v>69</v>
      </c>
      <c r="C56" s="126">
        <v>1</v>
      </c>
      <c r="D56" s="126">
        <v>1</v>
      </c>
      <c r="E56" s="126">
        <v>1</v>
      </c>
      <c r="F56" s="126">
        <v>1</v>
      </c>
      <c r="G56" s="126">
        <v>1</v>
      </c>
      <c r="H56" s="126">
        <v>1</v>
      </c>
      <c r="I56" s="126">
        <v>1</v>
      </c>
    </row>
    <row r="57" spans="1:9" s="93" customFormat="1" ht="39.950000000000003" customHeight="1" thickBot="1">
      <c r="A57" s="158"/>
      <c r="B57" s="159" t="s">
        <v>70</v>
      </c>
      <c r="C57" s="150">
        <v>0.69</v>
      </c>
      <c r="D57" s="150">
        <v>0.69</v>
      </c>
      <c r="E57" s="150">
        <v>0.69</v>
      </c>
      <c r="F57" s="150">
        <v>0.69</v>
      </c>
      <c r="G57" s="150">
        <v>0.69</v>
      </c>
      <c r="H57" s="150">
        <v>0.69</v>
      </c>
      <c r="I57" s="160">
        <v>0.69</v>
      </c>
    </row>
    <row r="58" spans="1:9" ht="24.95" customHeight="1">
      <c r="C58" s="69"/>
      <c r="D58" s="69"/>
      <c r="E58" s="69"/>
    </row>
  </sheetData>
  <mergeCells count="13">
    <mergeCell ref="C49:I49"/>
    <mergeCell ref="C50:I53"/>
    <mergeCell ref="C54:I54"/>
    <mergeCell ref="A1:I1"/>
    <mergeCell ref="A5:I5"/>
    <mergeCell ref="A3:I3"/>
    <mergeCell ref="B7:B9"/>
    <mergeCell ref="C8:F8"/>
    <mergeCell ref="G8:H8"/>
    <mergeCell ref="C7:F7"/>
    <mergeCell ref="A6:I6"/>
    <mergeCell ref="G7:H7"/>
    <mergeCell ref="A7:A9"/>
  </mergeCells>
  <phoneticPr fontId="0" type="noConversion"/>
  <printOptions horizontalCentered="1"/>
  <pageMargins left="0.82677165354330695" right="0.196850393700787" top="0.4" bottom="0.31" header="0.23" footer="0.196850393700787"/>
  <pageSetup paperSize="9" scale="5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J51"/>
  <sheetViews>
    <sheetView view="pageBreakPreview" topLeftCell="A37" zoomScaleSheetLayoutView="100" workbookViewId="0">
      <selection activeCell="F51" sqref="F51"/>
    </sheetView>
  </sheetViews>
  <sheetFormatPr defaultRowHeight="22.9" customHeight="1"/>
  <cols>
    <col min="1" max="1" width="7.42578125" style="2" customWidth="1"/>
    <col min="2" max="2" width="34.7109375" style="2" bestFit="1" customWidth="1"/>
    <col min="3" max="5" width="14.140625" style="2" customWidth="1"/>
    <col min="6" max="6" width="15.140625" style="62" customWidth="1"/>
    <col min="7" max="7" width="15" style="3" customWidth="1"/>
    <col min="8" max="8" width="15.5703125" style="2" customWidth="1"/>
    <col min="9" max="9" width="9.42578125" style="2" bestFit="1" customWidth="1"/>
    <col min="10" max="16384" width="9.140625" style="2"/>
  </cols>
  <sheetData>
    <row r="1" spans="1:10" ht="22.9" customHeight="1" thickBot="1">
      <c r="A1" s="241" t="s">
        <v>125</v>
      </c>
      <c r="B1" s="241"/>
      <c r="C1" s="241"/>
      <c r="D1" s="241"/>
      <c r="E1" s="241"/>
      <c r="F1" s="241"/>
      <c r="G1" s="241"/>
      <c r="H1" s="71" t="s">
        <v>90</v>
      </c>
    </row>
    <row r="2" spans="1:10" ht="22.9" customHeight="1" thickBot="1">
      <c r="A2" s="242" t="s">
        <v>59</v>
      </c>
      <c r="B2" s="243"/>
      <c r="C2" s="239" t="s">
        <v>72</v>
      </c>
      <c r="D2" s="237"/>
      <c r="E2" s="240"/>
      <c r="F2" s="239" t="s">
        <v>72</v>
      </c>
      <c r="G2" s="240"/>
      <c r="H2" s="37" t="s">
        <v>73</v>
      </c>
    </row>
    <row r="3" spans="1:10" ht="22.9" customHeight="1" thickBot="1">
      <c r="A3" s="244"/>
      <c r="B3" s="245"/>
      <c r="C3" s="239" t="s">
        <v>74</v>
      </c>
      <c r="D3" s="237"/>
      <c r="E3" s="240"/>
      <c r="F3" s="239" t="s">
        <v>110</v>
      </c>
      <c r="G3" s="240"/>
      <c r="H3" s="37" t="s">
        <v>75</v>
      </c>
    </row>
    <row r="4" spans="1:10" ht="22.9" customHeight="1" thickBot="1">
      <c r="A4" s="246"/>
      <c r="B4" s="247"/>
      <c r="C4" s="36" t="s">
        <v>119</v>
      </c>
      <c r="D4" s="36" t="s">
        <v>120</v>
      </c>
      <c r="E4" s="36" t="s">
        <v>112</v>
      </c>
      <c r="F4" s="56" t="s">
        <v>119</v>
      </c>
      <c r="G4" s="36" t="s">
        <v>112</v>
      </c>
      <c r="H4" s="36" t="s">
        <v>121</v>
      </c>
    </row>
    <row r="5" spans="1:10" ht="22.9" customHeight="1">
      <c r="A5" s="25">
        <v>-1</v>
      </c>
      <c r="B5" s="14" t="s">
        <v>14</v>
      </c>
      <c r="C5" s="26"/>
      <c r="D5" s="26"/>
      <c r="E5" s="14"/>
      <c r="F5" s="57"/>
      <c r="G5" s="27"/>
      <c r="H5" s="28"/>
    </row>
    <row r="6" spans="1:10" ht="22.9" customHeight="1">
      <c r="A6" s="6" t="s">
        <v>76</v>
      </c>
      <c r="B6" s="18" t="s">
        <v>50</v>
      </c>
      <c r="C6" s="19">
        <v>3174.9</v>
      </c>
      <c r="D6" s="19">
        <v>2891.81</v>
      </c>
      <c r="E6" s="19">
        <v>2676.16</v>
      </c>
      <c r="F6" s="31">
        <v>8800.15</v>
      </c>
      <c r="G6" s="19">
        <v>8380.86</v>
      </c>
      <c r="H6" s="8">
        <v>11079.17</v>
      </c>
    </row>
    <row r="7" spans="1:10" ht="22.9" customHeight="1">
      <c r="A7" s="6" t="s">
        <v>77</v>
      </c>
      <c r="B7" s="18" t="s">
        <v>51</v>
      </c>
      <c r="C7" s="19">
        <v>3173.45</v>
      </c>
      <c r="D7" s="19">
        <v>2975.18</v>
      </c>
      <c r="E7" s="19">
        <v>2705.54</v>
      </c>
      <c r="F7" s="31">
        <v>9163.2199999999993</v>
      </c>
      <c r="G7" s="19">
        <v>7693.5</v>
      </c>
      <c r="H7" s="8">
        <v>10788.38</v>
      </c>
    </row>
    <row r="8" spans="1:10" ht="22.9" customHeight="1">
      <c r="A8" s="6" t="s">
        <v>78</v>
      </c>
      <c r="B8" s="18" t="s">
        <v>52</v>
      </c>
      <c r="C8" s="19">
        <v>5713.79</v>
      </c>
      <c r="D8" s="19">
        <v>5867.9</v>
      </c>
      <c r="E8" s="19">
        <v>5392.25</v>
      </c>
      <c r="F8" s="31">
        <v>17363.21</v>
      </c>
      <c r="G8" s="19">
        <v>15303.64</v>
      </c>
      <c r="H8" s="8">
        <v>20806.560000000001</v>
      </c>
    </row>
    <row r="9" spans="1:10" ht="22.9" customHeight="1">
      <c r="A9" s="6" t="s">
        <v>79</v>
      </c>
      <c r="B9" s="18" t="s">
        <v>53</v>
      </c>
      <c r="C9" s="19">
        <v>0</v>
      </c>
      <c r="D9" s="19">
        <v>0</v>
      </c>
      <c r="E9" s="19">
        <v>0</v>
      </c>
      <c r="F9" s="31">
        <v>0</v>
      </c>
      <c r="G9" s="19">
        <v>0</v>
      </c>
      <c r="H9" s="8">
        <v>0</v>
      </c>
    </row>
    <row r="10" spans="1:10" ht="22.9" customHeight="1">
      <c r="A10" s="6" t="s">
        <v>80</v>
      </c>
      <c r="B10" s="18" t="s">
        <v>54</v>
      </c>
      <c r="C10" s="19">
        <v>165.72</v>
      </c>
      <c r="D10" s="19">
        <v>180.32</v>
      </c>
      <c r="E10" s="19">
        <v>161.34</v>
      </c>
      <c r="F10" s="31">
        <v>544.5</v>
      </c>
      <c r="G10" s="19">
        <v>492.65</v>
      </c>
      <c r="H10" s="8">
        <v>806.26</v>
      </c>
    </row>
    <row r="11" spans="1:10" ht="22.9" customHeight="1">
      <c r="A11" s="4"/>
      <c r="B11" s="21" t="s">
        <v>49</v>
      </c>
      <c r="C11" s="5">
        <f>SUM(C6:C10)</f>
        <v>12227.859999999999</v>
      </c>
      <c r="D11" s="5">
        <f t="shared" ref="D11:H11" si="0">SUM(D6:D10)</f>
        <v>11915.21</v>
      </c>
      <c r="E11" s="5">
        <f>SUM(E6:E10)</f>
        <v>10935.29</v>
      </c>
      <c r="F11" s="29">
        <f>SUM(F6:F10)</f>
        <v>35871.08</v>
      </c>
      <c r="G11" s="5">
        <f>SUM(G6:G10)</f>
        <v>31870.65</v>
      </c>
      <c r="H11" s="30">
        <f t="shared" si="0"/>
        <v>43480.37</v>
      </c>
    </row>
    <row r="12" spans="1:10" ht="22.9" customHeight="1">
      <c r="A12" s="11">
        <v>-2</v>
      </c>
      <c r="B12" s="21" t="s">
        <v>15</v>
      </c>
      <c r="C12" s="5"/>
      <c r="D12" s="5"/>
      <c r="E12" s="21"/>
      <c r="F12" s="31"/>
      <c r="G12" s="32"/>
      <c r="H12" s="8"/>
    </row>
    <row r="13" spans="1:10" ht="22.9" customHeight="1">
      <c r="A13" s="6" t="s">
        <v>76</v>
      </c>
      <c r="B13" s="18" t="s">
        <v>50</v>
      </c>
      <c r="C13" s="19">
        <v>418.08</v>
      </c>
      <c r="D13" s="19">
        <v>175.98</v>
      </c>
      <c r="E13" s="19">
        <v>231.67</v>
      </c>
      <c r="F13" s="31">
        <v>702.42</v>
      </c>
      <c r="G13" s="19">
        <v>1115.97</v>
      </c>
      <c r="H13" s="8">
        <v>1463</v>
      </c>
      <c r="J13" s="3"/>
    </row>
    <row r="14" spans="1:10" ht="22.9" customHeight="1">
      <c r="A14" s="6" t="s">
        <v>77</v>
      </c>
      <c r="B14" s="18" t="s">
        <v>51</v>
      </c>
      <c r="C14" s="19">
        <v>231.43</v>
      </c>
      <c r="D14" s="19">
        <v>231.55</v>
      </c>
      <c r="E14" s="19">
        <v>469.25</v>
      </c>
      <c r="F14" s="31">
        <v>984.51</v>
      </c>
      <c r="G14" s="19">
        <v>1317.37</v>
      </c>
      <c r="H14" s="8">
        <v>1722.43</v>
      </c>
    </row>
    <row r="15" spans="1:10" ht="22.9" customHeight="1">
      <c r="A15" s="6" t="s">
        <v>78</v>
      </c>
      <c r="B15" s="18" t="s">
        <v>52</v>
      </c>
      <c r="C15" s="19">
        <v>999.35</v>
      </c>
      <c r="D15" s="19">
        <v>1059.69</v>
      </c>
      <c r="E15" s="19">
        <v>728.59</v>
      </c>
      <c r="F15" s="31">
        <v>3052.08</v>
      </c>
      <c r="G15" s="19">
        <v>2076.0700000000002</v>
      </c>
      <c r="H15" s="8">
        <v>2946.74</v>
      </c>
    </row>
    <row r="16" spans="1:10" ht="22.9" customHeight="1">
      <c r="A16" s="6" t="s">
        <v>79</v>
      </c>
      <c r="B16" s="18" t="s">
        <v>53</v>
      </c>
      <c r="C16" s="19">
        <v>0</v>
      </c>
      <c r="D16" s="19">
        <v>0</v>
      </c>
      <c r="E16" s="19">
        <v>0</v>
      </c>
      <c r="F16" s="31">
        <v>0</v>
      </c>
      <c r="G16" s="19">
        <v>0</v>
      </c>
      <c r="H16" s="8">
        <v>0</v>
      </c>
    </row>
    <row r="17" spans="1:9" ht="22.9" customHeight="1">
      <c r="A17" s="6"/>
      <c r="B17" s="21" t="s">
        <v>49</v>
      </c>
      <c r="C17" s="5">
        <f t="shared" ref="C17:H17" si="1">SUM(C13:C16)</f>
        <v>1648.8600000000001</v>
      </c>
      <c r="D17" s="5">
        <f>SUM(D13:D16)</f>
        <v>1467.22</v>
      </c>
      <c r="E17" s="5">
        <f t="shared" si="1"/>
        <v>1429.51</v>
      </c>
      <c r="F17" s="29">
        <f t="shared" si="1"/>
        <v>4739.01</v>
      </c>
      <c r="G17" s="5">
        <f t="shared" si="1"/>
        <v>4509.41</v>
      </c>
      <c r="H17" s="30">
        <f t="shared" si="1"/>
        <v>6132.17</v>
      </c>
    </row>
    <row r="18" spans="1:9" ht="22.9" customHeight="1">
      <c r="A18" s="11">
        <v>-3</v>
      </c>
      <c r="B18" s="18" t="s">
        <v>55</v>
      </c>
      <c r="C18" s="19">
        <v>148.44</v>
      </c>
      <c r="D18" s="19">
        <v>158.32</v>
      </c>
      <c r="E18" s="19">
        <v>161.35</v>
      </c>
      <c r="F18" s="31">
        <v>478.83</v>
      </c>
      <c r="G18" s="19">
        <v>404.68</v>
      </c>
      <c r="H18" s="8">
        <v>664.02</v>
      </c>
    </row>
    <row r="19" spans="1:9" ht="22.9" customHeight="1">
      <c r="A19" s="11">
        <v>-4</v>
      </c>
      <c r="B19" s="21" t="s">
        <v>8</v>
      </c>
      <c r="C19" s="5">
        <f t="shared" ref="C19:H19" si="2">C17+C18</f>
        <v>1797.3000000000002</v>
      </c>
      <c r="D19" s="5">
        <f>D17+D18</f>
        <v>1625.54</v>
      </c>
      <c r="E19" s="5">
        <f t="shared" si="2"/>
        <v>1590.86</v>
      </c>
      <c r="F19" s="29">
        <f t="shared" si="2"/>
        <v>5217.84</v>
      </c>
      <c r="G19" s="5">
        <f t="shared" si="2"/>
        <v>4914.09</v>
      </c>
      <c r="H19" s="30">
        <f t="shared" si="2"/>
        <v>6796.1900000000005</v>
      </c>
    </row>
    <row r="20" spans="1:9" ht="22.9" customHeight="1">
      <c r="A20" s="11">
        <v>-5</v>
      </c>
      <c r="B20" s="18" t="s">
        <v>56</v>
      </c>
      <c r="C20" s="19">
        <v>841.33</v>
      </c>
      <c r="D20" s="19">
        <v>813.7</v>
      </c>
      <c r="E20" s="19">
        <v>1051.51</v>
      </c>
      <c r="F20" s="31">
        <v>2443.17</v>
      </c>
      <c r="G20" s="19">
        <v>2641.73</v>
      </c>
      <c r="H20" s="8">
        <v>3733</v>
      </c>
    </row>
    <row r="21" spans="1:9" ht="22.9" customHeight="1">
      <c r="A21" s="11">
        <v>-6</v>
      </c>
      <c r="B21" s="18" t="s">
        <v>16</v>
      </c>
      <c r="C21" s="19">
        <v>300</v>
      </c>
      <c r="D21" s="19">
        <v>185</v>
      </c>
      <c r="E21" s="19">
        <v>130</v>
      </c>
      <c r="F21" s="31">
        <v>685</v>
      </c>
      <c r="G21" s="19">
        <v>445</v>
      </c>
      <c r="H21" s="8">
        <v>625</v>
      </c>
    </row>
    <row r="22" spans="1:9" ht="22.9" customHeight="1">
      <c r="A22" s="11">
        <v>-7</v>
      </c>
      <c r="B22" s="21" t="s">
        <v>9</v>
      </c>
      <c r="C22" s="29">
        <f t="shared" ref="C22:H22" si="3">+C19-C20-C21</f>
        <v>655.97000000000014</v>
      </c>
      <c r="D22" s="29">
        <f t="shared" si="3"/>
        <v>626.83999999999992</v>
      </c>
      <c r="E22" s="29">
        <f t="shared" si="3"/>
        <v>409.34999999999991</v>
      </c>
      <c r="F22" s="29">
        <f t="shared" si="3"/>
        <v>2089.67</v>
      </c>
      <c r="G22" s="29">
        <f t="shared" si="3"/>
        <v>1827.3600000000001</v>
      </c>
      <c r="H22" s="9">
        <f t="shared" si="3"/>
        <v>2438.1900000000005</v>
      </c>
    </row>
    <row r="23" spans="1:9" ht="22.9" customHeight="1">
      <c r="A23" s="11">
        <v>-8</v>
      </c>
      <c r="B23" s="21" t="s">
        <v>57</v>
      </c>
      <c r="C23" s="5"/>
      <c r="D23" s="5"/>
      <c r="E23" s="21"/>
      <c r="F23" s="31"/>
      <c r="G23" s="32"/>
      <c r="H23" s="8"/>
    </row>
    <row r="24" spans="1:9" ht="22.9" customHeight="1">
      <c r="A24" s="6" t="s">
        <v>76</v>
      </c>
      <c r="B24" s="18" t="s">
        <v>50</v>
      </c>
      <c r="C24" s="19">
        <v>197101.4</v>
      </c>
      <c r="D24" s="19">
        <v>191993.17</v>
      </c>
      <c r="E24" s="19">
        <v>164804.81</v>
      </c>
      <c r="F24" s="31">
        <v>197101.4</v>
      </c>
      <c r="G24" s="19">
        <v>164804.81</v>
      </c>
      <c r="H24" s="8">
        <v>167100.82999999999</v>
      </c>
    </row>
    <row r="25" spans="1:9" ht="22.9" customHeight="1">
      <c r="A25" s="6" t="s">
        <v>77</v>
      </c>
      <c r="B25" s="18" t="s">
        <v>51</v>
      </c>
      <c r="C25" s="19">
        <v>109199.61</v>
      </c>
      <c r="D25" s="19">
        <v>107323.26</v>
      </c>
      <c r="E25" s="19">
        <v>91751.92</v>
      </c>
      <c r="F25" s="31">
        <v>109199.61</v>
      </c>
      <c r="G25" s="19">
        <v>91751.92</v>
      </c>
      <c r="H25" s="8">
        <v>99619.98</v>
      </c>
    </row>
    <row r="26" spans="1:9" ht="22.9" customHeight="1">
      <c r="A26" s="6" t="s">
        <v>78</v>
      </c>
      <c r="B26" s="18" t="s">
        <v>52</v>
      </c>
      <c r="C26" s="19">
        <v>205558.56</v>
      </c>
      <c r="D26" s="19">
        <v>210862.06</v>
      </c>
      <c r="E26" s="19">
        <v>200165.64</v>
      </c>
      <c r="F26" s="31">
        <v>205558.56</v>
      </c>
      <c r="G26" s="19">
        <v>200165.64</v>
      </c>
      <c r="H26" s="8">
        <v>209370.03</v>
      </c>
    </row>
    <row r="27" spans="1:9" ht="22.9" customHeight="1">
      <c r="A27" s="6" t="s">
        <v>79</v>
      </c>
      <c r="B27" s="18" t="s">
        <v>53</v>
      </c>
      <c r="C27" s="19">
        <v>0</v>
      </c>
      <c r="D27" s="19">
        <v>0</v>
      </c>
      <c r="E27" s="19">
        <v>0</v>
      </c>
      <c r="F27" s="31">
        <v>0</v>
      </c>
      <c r="G27" s="19">
        <v>0</v>
      </c>
      <c r="H27" s="8">
        <v>0</v>
      </c>
    </row>
    <row r="28" spans="1:9" ht="22.9" customHeight="1">
      <c r="A28" s="6" t="s">
        <v>80</v>
      </c>
      <c r="B28" s="18" t="s">
        <v>58</v>
      </c>
      <c r="C28" s="19">
        <v>16942.88</v>
      </c>
      <c r="D28" s="19">
        <v>13056.41</v>
      </c>
      <c r="E28" s="19">
        <v>12433.75</v>
      </c>
      <c r="F28" s="31">
        <v>16942.88</v>
      </c>
      <c r="G28" s="19">
        <v>12433.75</v>
      </c>
      <c r="H28" s="8">
        <v>10332.76</v>
      </c>
      <c r="I28" s="3"/>
    </row>
    <row r="29" spans="1:9" ht="22.9" customHeight="1">
      <c r="A29" s="4"/>
      <c r="B29" s="21" t="s">
        <v>81</v>
      </c>
      <c r="C29" s="29">
        <f t="shared" ref="C29:H29" si="4">SUM(C24:C28)</f>
        <v>528802.44999999995</v>
      </c>
      <c r="D29" s="29">
        <f t="shared" si="4"/>
        <v>523234.89999999997</v>
      </c>
      <c r="E29" s="29">
        <f t="shared" si="4"/>
        <v>469156.12</v>
      </c>
      <c r="F29" s="29">
        <f t="shared" si="4"/>
        <v>528802.44999999995</v>
      </c>
      <c r="G29" s="29">
        <f t="shared" si="4"/>
        <v>469156.12</v>
      </c>
      <c r="H29" s="9">
        <f t="shared" si="4"/>
        <v>486423.6</v>
      </c>
    </row>
    <row r="30" spans="1:9" ht="22.9" customHeight="1">
      <c r="A30" s="11">
        <v>-9</v>
      </c>
      <c r="B30" s="21" t="s">
        <v>10</v>
      </c>
      <c r="C30" s="31"/>
      <c r="D30" s="31"/>
      <c r="E30" s="21"/>
      <c r="F30" s="31"/>
      <c r="G30" s="32"/>
      <c r="H30" s="8"/>
    </row>
    <row r="31" spans="1:9" ht="22.9" customHeight="1">
      <c r="A31" s="6" t="s">
        <v>76</v>
      </c>
      <c r="B31" s="18" t="s">
        <v>50</v>
      </c>
      <c r="C31" s="19">
        <v>45838.3</v>
      </c>
      <c r="D31" s="19">
        <v>50409.37</v>
      </c>
      <c r="E31" s="19">
        <v>42115.15</v>
      </c>
      <c r="F31" s="31">
        <v>45838.3</v>
      </c>
      <c r="G31" s="19">
        <v>42115.15</v>
      </c>
      <c r="H31" s="8">
        <v>51466.11</v>
      </c>
    </row>
    <row r="32" spans="1:9" ht="22.9" customHeight="1">
      <c r="A32" s="6" t="s">
        <v>77</v>
      </c>
      <c r="B32" s="18" t="s">
        <v>51</v>
      </c>
      <c r="C32" s="19">
        <v>203695.78</v>
      </c>
      <c r="D32" s="19">
        <v>197496.73</v>
      </c>
      <c r="E32" s="19">
        <v>174806.12</v>
      </c>
      <c r="F32" s="31">
        <v>203695.78</v>
      </c>
      <c r="G32" s="19">
        <v>174806.12</v>
      </c>
      <c r="H32" s="8">
        <v>183552.33</v>
      </c>
    </row>
    <row r="33" spans="1:8" ht="22.9" customHeight="1">
      <c r="A33" s="6" t="s">
        <v>78</v>
      </c>
      <c r="B33" s="18" t="s">
        <v>52</v>
      </c>
      <c r="C33" s="19">
        <v>223045.27</v>
      </c>
      <c r="D33" s="19">
        <v>222224.62</v>
      </c>
      <c r="E33" s="19">
        <v>202767.59</v>
      </c>
      <c r="F33" s="31">
        <v>223045.27</v>
      </c>
      <c r="G33" s="19">
        <v>202767.59</v>
      </c>
      <c r="H33" s="8">
        <v>199789.78</v>
      </c>
    </row>
    <row r="34" spans="1:8" ht="22.9" customHeight="1">
      <c r="A34" s="6" t="s">
        <v>79</v>
      </c>
      <c r="B34" s="18" t="s">
        <v>53</v>
      </c>
      <c r="C34" s="19">
        <v>0</v>
      </c>
      <c r="D34" s="19">
        <v>0</v>
      </c>
      <c r="E34" s="19">
        <v>0</v>
      </c>
      <c r="F34" s="31">
        <v>0</v>
      </c>
      <c r="G34" s="19">
        <v>0</v>
      </c>
      <c r="H34" s="8">
        <v>0</v>
      </c>
    </row>
    <row r="35" spans="1:8" ht="22.9" customHeight="1">
      <c r="A35" s="6" t="s">
        <v>80</v>
      </c>
      <c r="B35" s="18" t="s">
        <v>60</v>
      </c>
      <c r="C35" s="19">
        <v>30255.64</v>
      </c>
      <c r="D35" s="19">
        <v>27800.01</v>
      </c>
      <c r="E35" s="19">
        <v>25479.67</v>
      </c>
      <c r="F35" s="31">
        <v>30255.64</v>
      </c>
      <c r="G35" s="19">
        <v>25479.67</v>
      </c>
      <c r="H35" s="8">
        <v>27493.52</v>
      </c>
    </row>
    <row r="36" spans="1:8" ht="22.9" customHeight="1">
      <c r="A36" s="6" t="s">
        <v>82</v>
      </c>
      <c r="B36" s="18" t="s">
        <v>87</v>
      </c>
      <c r="C36" s="19">
        <v>25967.46</v>
      </c>
      <c r="D36" s="19">
        <v>25304.17</v>
      </c>
      <c r="E36" s="19">
        <v>23987.59</v>
      </c>
      <c r="F36" s="31">
        <v>25967.46</v>
      </c>
      <c r="G36" s="19">
        <v>23987.59</v>
      </c>
      <c r="H36" s="8">
        <v>24121.86</v>
      </c>
    </row>
    <row r="37" spans="1:8" ht="22.9" customHeight="1" thickBot="1">
      <c r="A37" s="10"/>
      <c r="B37" s="33" t="s">
        <v>83</v>
      </c>
      <c r="C37" s="34">
        <f t="shared" ref="C37:H37" si="5">SUM(C31:C36)</f>
        <v>528802.44999999995</v>
      </c>
      <c r="D37" s="34">
        <f>SUM(D31:D36)</f>
        <v>523234.89999999997</v>
      </c>
      <c r="E37" s="34">
        <f t="shared" si="5"/>
        <v>469156.12</v>
      </c>
      <c r="F37" s="58">
        <f t="shared" si="5"/>
        <v>528802.44999999995</v>
      </c>
      <c r="G37" s="34">
        <f t="shared" si="5"/>
        <v>469156.12</v>
      </c>
      <c r="H37" s="35">
        <f t="shared" si="5"/>
        <v>486423.6</v>
      </c>
    </row>
    <row r="38" spans="1:8" ht="22.9" customHeight="1">
      <c r="B38" s="7" t="s">
        <v>17</v>
      </c>
      <c r="C38" s="3"/>
      <c r="D38" s="3"/>
      <c r="E38" s="7"/>
      <c r="F38" s="59"/>
      <c r="G38" s="12"/>
      <c r="H38" s="3"/>
    </row>
    <row r="39" spans="1:8" ht="22.9" customHeight="1" thickBot="1">
      <c r="A39" s="1"/>
      <c r="B39" s="7"/>
      <c r="C39" s="3"/>
      <c r="D39" s="3"/>
      <c r="E39" s="7"/>
      <c r="F39" s="59"/>
      <c r="G39" s="12"/>
      <c r="H39" s="71" t="s">
        <v>90</v>
      </c>
    </row>
    <row r="40" spans="1:8" ht="22.9" customHeight="1" thickBot="1">
      <c r="A40" s="230" t="s">
        <v>61</v>
      </c>
      <c r="B40" s="231"/>
      <c r="C40" s="236" t="s">
        <v>72</v>
      </c>
      <c r="D40" s="237"/>
      <c r="E40" s="238"/>
      <c r="F40" s="236" t="s">
        <v>72</v>
      </c>
      <c r="G40" s="238"/>
      <c r="H40" s="37" t="s">
        <v>73</v>
      </c>
    </row>
    <row r="41" spans="1:8" ht="22.9" customHeight="1" thickBot="1">
      <c r="A41" s="232"/>
      <c r="B41" s="233"/>
      <c r="C41" s="236" t="s">
        <v>74</v>
      </c>
      <c r="D41" s="237"/>
      <c r="E41" s="238"/>
      <c r="F41" s="239" t="s">
        <v>110</v>
      </c>
      <c r="G41" s="240"/>
      <c r="H41" s="37" t="s">
        <v>75</v>
      </c>
    </row>
    <row r="42" spans="1:8" ht="22.9" customHeight="1" thickBot="1">
      <c r="A42" s="234"/>
      <c r="B42" s="235"/>
      <c r="C42" s="36" t="s">
        <v>119</v>
      </c>
      <c r="D42" s="36" t="s">
        <v>120</v>
      </c>
      <c r="E42" s="36" t="s">
        <v>112</v>
      </c>
      <c r="F42" s="56" t="s">
        <v>119</v>
      </c>
      <c r="G42" s="36" t="s">
        <v>112</v>
      </c>
      <c r="H42" s="36" t="s">
        <v>121</v>
      </c>
    </row>
    <row r="43" spans="1:8" ht="22.9" customHeight="1">
      <c r="A43" s="13" t="s">
        <v>84</v>
      </c>
      <c r="B43" s="14" t="s">
        <v>62</v>
      </c>
      <c r="C43" s="15"/>
      <c r="D43" s="15"/>
      <c r="E43" s="15"/>
      <c r="F43" s="60"/>
      <c r="G43" s="16"/>
      <c r="H43" s="17"/>
    </row>
    <row r="44" spans="1:8" ht="22.9" customHeight="1">
      <c r="A44" s="6" t="s">
        <v>76</v>
      </c>
      <c r="B44" s="18" t="s">
        <v>63</v>
      </c>
      <c r="C44" s="19">
        <v>11931.58</v>
      </c>
      <c r="D44" s="19">
        <v>11603.38</v>
      </c>
      <c r="E44" s="19">
        <v>10649.89</v>
      </c>
      <c r="F44" s="31">
        <v>34953.97</v>
      </c>
      <c r="G44" s="19">
        <v>31103.57</v>
      </c>
      <c r="H44" s="8">
        <v>42431.73</v>
      </c>
    </row>
    <row r="45" spans="1:8" ht="22.9" customHeight="1">
      <c r="A45" s="6" t="s">
        <v>77</v>
      </c>
      <c r="B45" s="18" t="s">
        <v>64</v>
      </c>
      <c r="C45" s="19">
        <v>486044.67</v>
      </c>
      <c r="D45" s="19">
        <v>480588.97</v>
      </c>
      <c r="E45" s="19">
        <v>435026.52</v>
      </c>
      <c r="F45" s="31">
        <v>486044.67</v>
      </c>
      <c r="G45" s="19">
        <v>435026.52</v>
      </c>
      <c r="H45" s="8">
        <v>449034.29</v>
      </c>
    </row>
    <row r="46" spans="1:8" ht="22.9" customHeight="1">
      <c r="A46" s="20" t="s">
        <v>85</v>
      </c>
      <c r="B46" s="21" t="s">
        <v>86</v>
      </c>
      <c r="C46" s="22"/>
      <c r="D46" s="22"/>
      <c r="E46" s="22"/>
      <c r="F46" s="61"/>
      <c r="G46" s="23"/>
      <c r="H46" s="24"/>
    </row>
    <row r="47" spans="1:8" ht="22.9" customHeight="1">
      <c r="A47" s="6" t="s">
        <v>76</v>
      </c>
      <c r="B47" s="18" t="s">
        <v>63</v>
      </c>
      <c r="C47" s="19">
        <v>296.29000000000002</v>
      </c>
      <c r="D47" s="19">
        <v>311.83</v>
      </c>
      <c r="E47" s="19">
        <v>285.39999999999998</v>
      </c>
      <c r="F47" s="31">
        <v>917.12</v>
      </c>
      <c r="G47" s="19">
        <v>767.08</v>
      </c>
      <c r="H47" s="8">
        <v>1048.6400000000001</v>
      </c>
    </row>
    <row r="48" spans="1:8" ht="22.9" customHeight="1">
      <c r="A48" s="6" t="s">
        <v>77</v>
      </c>
      <c r="B48" s="18" t="s">
        <v>64</v>
      </c>
      <c r="C48" s="19">
        <v>42757.78</v>
      </c>
      <c r="D48" s="19">
        <v>42645.93</v>
      </c>
      <c r="E48" s="19">
        <v>34129.599999999999</v>
      </c>
      <c r="F48" s="31">
        <v>42757.78</v>
      </c>
      <c r="G48" s="19">
        <v>34129.599999999999</v>
      </c>
      <c r="H48" s="8">
        <v>37389.31</v>
      </c>
    </row>
    <row r="49" spans="1:8" ht="22.9" customHeight="1">
      <c r="A49" s="6"/>
      <c r="B49" s="21" t="s">
        <v>49</v>
      </c>
      <c r="C49" s="22"/>
      <c r="D49" s="22"/>
      <c r="E49" s="22"/>
      <c r="F49" s="61"/>
      <c r="G49" s="23"/>
      <c r="H49" s="24"/>
    </row>
    <row r="50" spans="1:8" ht="22.9" customHeight="1">
      <c r="A50" s="6" t="s">
        <v>76</v>
      </c>
      <c r="B50" s="18" t="s">
        <v>63</v>
      </c>
      <c r="C50" s="52">
        <f>+C44+C47</f>
        <v>12227.87</v>
      </c>
      <c r="D50" s="52">
        <f t="shared" ref="D50:H50" si="6">+D44+D47</f>
        <v>11915.21</v>
      </c>
      <c r="E50" s="52">
        <f t="shared" si="6"/>
        <v>10935.289999999999</v>
      </c>
      <c r="F50" s="52">
        <f t="shared" si="6"/>
        <v>35871.090000000004</v>
      </c>
      <c r="G50" s="52">
        <f t="shared" si="6"/>
        <v>31870.65</v>
      </c>
      <c r="H50" s="52">
        <f t="shared" si="6"/>
        <v>43480.37</v>
      </c>
    </row>
    <row r="51" spans="1:8" ht="22.9" customHeight="1" thickBot="1">
      <c r="A51" s="10" t="s">
        <v>77</v>
      </c>
      <c r="B51" s="33" t="s">
        <v>64</v>
      </c>
      <c r="C51" s="50">
        <f t="shared" ref="C51:H51" si="7">C45+C48</f>
        <v>528802.44999999995</v>
      </c>
      <c r="D51" s="50">
        <f t="shared" si="7"/>
        <v>523234.89999999997</v>
      </c>
      <c r="E51" s="50">
        <v>469156.12</v>
      </c>
      <c r="F51" s="50">
        <f t="shared" si="7"/>
        <v>528802.44999999995</v>
      </c>
      <c r="G51" s="50">
        <v>469156.12</v>
      </c>
      <c r="H51" s="51">
        <f t="shared" si="7"/>
        <v>486423.6</v>
      </c>
    </row>
  </sheetData>
  <mergeCells count="11">
    <mergeCell ref="A1:G1"/>
    <mergeCell ref="A2:B4"/>
    <mergeCell ref="C2:E2"/>
    <mergeCell ref="F2:G2"/>
    <mergeCell ref="C3:E3"/>
    <mergeCell ref="F3:G3"/>
    <mergeCell ref="A40:B42"/>
    <mergeCell ref="C40:E40"/>
    <mergeCell ref="F40:G40"/>
    <mergeCell ref="C41:E41"/>
    <mergeCell ref="F41:G41"/>
  </mergeCells>
  <phoneticPr fontId="11" type="noConversion"/>
  <printOptions horizontalCentered="1"/>
  <pageMargins left="0.70866141732283472" right="0.15748031496062992" top="0.23" bottom="0.23622047244094491" header="0.19685039370078741" footer="0.1574803149606299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dimension ref="A1:L72"/>
  <sheetViews>
    <sheetView tabSelected="1" view="pageBreakPreview" zoomScale="90" zoomScaleSheetLayoutView="90" workbookViewId="0">
      <selection activeCell="C14" sqref="C14"/>
    </sheetView>
  </sheetViews>
  <sheetFormatPr defaultRowHeight="15.75"/>
  <cols>
    <col min="1" max="1" width="4.7109375" style="72" customWidth="1"/>
    <col min="2" max="2" width="26.7109375" style="47" customWidth="1"/>
    <col min="3" max="3" width="15.7109375" style="73" customWidth="1"/>
    <col min="4" max="4" width="16.7109375" style="73" customWidth="1"/>
    <col min="5" max="7" width="18.7109375" style="73" customWidth="1"/>
    <col min="8" max="16384" width="9.140625" style="48"/>
  </cols>
  <sheetData>
    <row r="1" spans="1:12" s="168" customFormat="1" ht="21.95" customHeight="1">
      <c r="A1" s="248" t="s">
        <v>106</v>
      </c>
      <c r="B1" s="248"/>
      <c r="C1" s="248"/>
      <c r="D1" s="248"/>
      <c r="E1" s="248"/>
      <c r="F1" s="248"/>
      <c r="G1" s="167"/>
    </row>
    <row r="2" spans="1:12" s="168" customFormat="1" ht="21.95" customHeight="1" thickBot="1">
      <c r="B2" s="180"/>
      <c r="C2" s="180"/>
      <c r="D2" s="180"/>
      <c r="E2" s="180"/>
      <c r="F2" s="180"/>
      <c r="G2" s="181" t="s">
        <v>145</v>
      </c>
    </row>
    <row r="3" spans="1:12" s="168" customFormat="1" ht="21.95" customHeight="1">
      <c r="A3" s="183"/>
      <c r="B3" s="184"/>
      <c r="C3" s="184"/>
      <c r="D3" s="184"/>
      <c r="E3" s="169" t="s">
        <v>124</v>
      </c>
      <c r="F3" s="169" t="s">
        <v>115</v>
      </c>
      <c r="G3" s="195" t="s">
        <v>123</v>
      </c>
    </row>
    <row r="4" spans="1:12" s="168" customFormat="1" ht="21.95" customHeight="1" thickBot="1">
      <c r="A4" s="185"/>
      <c r="B4" s="186"/>
      <c r="C4" s="186"/>
      <c r="D4" s="186"/>
      <c r="E4" s="170" t="s">
        <v>88</v>
      </c>
      <c r="F4" s="170" t="s">
        <v>88</v>
      </c>
      <c r="G4" s="196" t="s">
        <v>2</v>
      </c>
    </row>
    <row r="5" spans="1:12" s="168" customFormat="1" ht="21.95" customHeight="1" thickTop="1">
      <c r="A5" s="172" t="s">
        <v>91</v>
      </c>
      <c r="B5" s="173"/>
      <c r="C5" s="173"/>
      <c r="D5" s="173"/>
      <c r="E5" s="174"/>
      <c r="F5" s="171"/>
      <c r="G5" s="197"/>
    </row>
    <row r="6" spans="1:12" s="168" customFormat="1" ht="15" customHeight="1">
      <c r="A6" s="172"/>
      <c r="B6" s="173"/>
      <c r="C6" s="173"/>
      <c r="D6" s="173"/>
      <c r="E6" s="174"/>
      <c r="F6" s="174"/>
      <c r="G6" s="198"/>
    </row>
    <row r="7" spans="1:12" s="168" customFormat="1" ht="21.95" customHeight="1">
      <c r="A7" s="188" t="s">
        <v>92</v>
      </c>
      <c r="B7" s="189"/>
      <c r="C7" s="189"/>
      <c r="D7" s="189"/>
      <c r="E7" s="176">
        <v>461.25883700000003</v>
      </c>
      <c r="F7" s="176">
        <v>461.26</v>
      </c>
      <c r="G7" s="199">
        <v>461.26</v>
      </c>
    </row>
    <row r="8" spans="1:12" s="168" customFormat="1" ht="21.95" customHeight="1">
      <c r="A8" s="188" t="s">
        <v>93</v>
      </c>
      <c r="B8" s="189"/>
      <c r="C8" s="189"/>
      <c r="D8" s="189"/>
      <c r="E8" s="176">
        <v>30936.47</v>
      </c>
      <c r="F8" s="176">
        <v>29038.880000000001</v>
      </c>
      <c r="G8" s="199">
        <v>29158.85</v>
      </c>
    </row>
    <row r="9" spans="1:12" s="168" customFormat="1" ht="21.95" customHeight="1">
      <c r="A9" s="188" t="s">
        <v>94</v>
      </c>
      <c r="B9" s="189"/>
      <c r="C9" s="189"/>
      <c r="D9" s="189"/>
      <c r="E9" s="176">
        <v>462449.58</v>
      </c>
      <c r="F9" s="176">
        <v>408924.42</v>
      </c>
      <c r="G9" s="199">
        <v>420722.82</v>
      </c>
      <c r="J9" s="177"/>
      <c r="L9" s="177"/>
    </row>
    <row r="10" spans="1:12" s="168" customFormat="1" ht="21.95" customHeight="1">
      <c r="A10" s="188" t="s">
        <v>95</v>
      </c>
      <c r="B10" s="189"/>
      <c r="C10" s="189"/>
      <c r="D10" s="189"/>
      <c r="E10" s="176">
        <v>23638.03</v>
      </c>
      <c r="F10" s="176">
        <v>22622.81</v>
      </c>
      <c r="G10" s="199">
        <v>27230.639999999999</v>
      </c>
      <c r="H10" s="177"/>
      <c r="K10" s="177"/>
    </row>
    <row r="11" spans="1:12" s="168" customFormat="1" ht="21.95" customHeight="1" thickBot="1">
      <c r="A11" s="188" t="s">
        <v>96</v>
      </c>
      <c r="B11" s="189"/>
      <c r="C11" s="189"/>
      <c r="D11" s="189"/>
      <c r="E11" s="176">
        <v>16747.38</v>
      </c>
      <c r="F11" s="178">
        <v>13621.3</v>
      </c>
      <c r="G11" s="200">
        <v>14348.28</v>
      </c>
      <c r="K11" s="177"/>
      <c r="L11" s="177"/>
    </row>
    <row r="12" spans="1:12" s="168" customFormat="1" ht="21.95" customHeight="1" thickTop="1" thickBot="1">
      <c r="A12" s="190" t="s">
        <v>97</v>
      </c>
      <c r="B12" s="191"/>
      <c r="C12" s="191"/>
      <c r="D12" s="191"/>
      <c r="E12" s="179">
        <f>SUM(E7:E11)</f>
        <v>534232.71883700008</v>
      </c>
      <c r="F12" s="179">
        <f>SUM(F7:F11)</f>
        <v>474668.67</v>
      </c>
      <c r="G12" s="201">
        <f>SUM(G7:G11)</f>
        <v>491921.85000000003</v>
      </c>
    </row>
    <row r="13" spans="1:12" s="168" customFormat="1" ht="15" customHeight="1" thickTop="1">
      <c r="A13" s="185"/>
      <c r="B13" s="186"/>
      <c r="C13" s="186"/>
      <c r="D13" s="186"/>
      <c r="E13" s="176"/>
      <c r="F13" s="187"/>
      <c r="G13" s="197"/>
    </row>
    <row r="14" spans="1:12" s="168" customFormat="1" ht="21.95" customHeight="1">
      <c r="A14" s="172" t="s">
        <v>98</v>
      </c>
      <c r="B14" s="173"/>
      <c r="C14" s="173"/>
      <c r="D14" s="173"/>
      <c r="E14" s="176"/>
      <c r="F14" s="175"/>
      <c r="G14" s="198"/>
    </row>
    <row r="15" spans="1:12" s="168" customFormat="1" ht="15" customHeight="1">
      <c r="A15" s="172"/>
      <c r="B15" s="173"/>
      <c r="C15" s="173"/>
      <c r="D15" s="173"/>
      <c r="E15" s="176"/>
      <c r="F15" s="175"/>
      <c r="G15" s="198"/>
    </row>
    <row r="16" spans="1:12" s="168" customFormat="1" ht="21.95" customHeight="1">
      <c r="A16" s="188" t="s">
        <v>99</v>
      </c>
      <c r="B16" s="189"/>
      <c r="C16" s="189"/>
      <c r="D16" s="189"/>
      <c r="E16" s="176">
        <v>20874.689999999999</v>
      </c>
      <c r="F16" s="176">
        <v>18708.759999999998</v>
      </c>
      <c r="G16" s="199">
        <v>22153.78</v>
      </c>
    </row>
    <row r="17" spans="1:10" s="168" customFormat="1" ht="21.95" customHeight="1">
      <c r="A17" s="188" t="s">
        <v>107</v>
      </c>
      <c r="B17" s="189"/>
      <c r="C17" s="189"/>
      <c r="D17" s="189"/>
      <c r="E17" s="176">
        <v>21655.88</v>
      </c>
      <c r="F17" s="176">
        <v>16228.32</v>
      </c>
      <c r="G17" s="199">
        <v>22674.93</v>
      </c>
    </row>
    <row r="18" spans="1:10" s="168" customFormat="1" ht="21.95" customHeight="1">
      <c r="A18" s="188" t="s">
        <v>100</v>
      </c>
      <c r="B18" s="189"/>
      <c r="C18" s="189"/>
      <c r="D18" s="189"/>
      <c r="E18" s="176">
        <v>153425.99</v>
      </c>
      <c r="F18" s="176">
        <v>130359.44</v>
      </c>
      <c r="G18" s="199">
        <v>126828.25</v>
      </c>
      <c r="J18" s="177"/>
    </row>
    <row r="19" spans="1:10" s="168" customFormat="1" ht="21.95" customHeight="1">
      <c r="A19" s="188" t="s">
        <v>101</v>
      </c>
      <c r="B19" s="189"/>
      <c r="C19" s="189"/>
      <c r="D19" s="189"/>
      <c r="E19" s="176">
        <v>312268.62</v>
      </c>
      <c r="F19" s="176">
        <v>287700.05</v>
      </c>
      <c r="G19" s="199">
        <v>301067.48</v>
      </c>
      <c r="H19" s="177"/>
      <c r="J19" s="177"/>
    </row>
    <row r="20" spans="1:10" s="168" customFormat="1" ht="21.95" customHeight="1">
      <c r="A20" s="188" t="s">
        <v>102</v>
      </c>
      <c r="B20" s="189"/>
      <c r="C20" s="189"/>
      <c r="D20" s="189"/>
      <c r="E20" s="176">
        <v>6925.38</v>
      </c>
      <c r="F20" s="176">
        <v>6492.73</v>
      </c>
      <c r="G20" s="199">
        <v>6641.56</v>
      </c>
    </row>
    <row r="21" spans="1:10" s="168" customFormat="1" ht="21.95" customHeight="1" thickBot="1">
      <c r="A21" s="188" t="s">
        <v>103</v>
      </c>
      <c r="B21" s="189"/>
      <c r="C21" s="189"/>
      <c r="D21" s="189"/>
      <c r="E21" s="176">
        <v>19082.16</v>
      </c>
      <c r="F21" s="176">
        <v>15179.37</v>
      </c>
      <c r="G21" s="200">
        <v>12555.85</v>
      </c>
    </row>
    <row r="22" spans="1:10" s="168" customFormat="1" ht="21.95" customHeight="1" thickTop="1" thickBot="1">
      <c r="A22" s="190" t="s">
        <v>97</v>
      </c>
      <c r="B22" s="191"/>
      <c r="C22" s="191"/>
      <c r="D22" s="191"/>
      <c r="E22" s="179">
        <f>SUM(E16:E21)</f>
        <v>534232.72</v>
      </c>
      <c r="F22" s="179">
        <f>SUM(F16:F21)</f>
        <v>474668.67</v>
      </c>
      <c r="G22" s="201">
        <f>SUM(G16:G21)</f>
        <v>491921.84999999992</v>
      </c>
    </row>
    <row r="23" spans="1:10" s="168" customFormat="1" ht="15" customHeight="1" thickTop="1" thickBot="1">
      <c r="A23" s="192"/>
      <c r="B23" s="182"/>
      <c r="C23" s="182"/>
      <c r="D23" s="182"/>
      <c r="E23" s="194"/>
      <c r="F23" s="193"/>
      <c r="G23" s="202"/>
    </row>
    <row r="24" spans="1:10" s="89" customFormat="1" ht="15" customHeight="1">
      <c r="A24" s="90"/>
      <c r="B24" s="91"/>
      <c r="C24" s="91"/>
      <c r="D24" s="91"/>
      <c r="E24" s="91"/>
      <c r="F24" s="91"/>
      <c r="G24" s="92"/>
    </row>
    <row r="25" spans="1:10" s="44" customFormat="1" ht="19.899999999999999" customHeight="1">
      <c r="A25" s="40"/>
      <c r="B25" s="84" t="s">
        <v>7</v>
      </c>
      <c r="C25" s="74"/>
      <c r="D25" s="74"/>
      <c r="E25" s="75"/>
      <c r="F25" s="75"/>
      <c r="G25" s="43"/>
    </row>
    <row r="26" spans="1:10" s="44" customFormat="1" ht="12" customHeight="1">
      <c r="A26" s="40"/>
      <c r="B26" s="85"/>
      <c r="C26" s="41"/>
      <c r="D26" s="41"/>
      <c r="E26" s="42"/>
      <c r="F26" s="42"/>
      <c r="G26" s="43"/>
    </row>
    <row r="27" spans="1:10" s="46" customFormat="1" ht="65.25" customHeight="1">
      <c r="A27" s="45">
        <v>1</v>
      </c>
      <c r="B27" s="253" t="s">
        <v>138</v>
      </c>
      <c r="C27" s="253"/>
      <c r="D27" s="253"/>
      <c r="E27" s="253"/>
      <c r="F27" s="253"/>
      <c r="G27" s="253"/>
    </row>
    <row r="28" spans="1:10" s="46" customFormat="1" ht="18" customHeight="1">
      <c r="A28" s="45"/>
      <c r="B28" s="250"/>
      <c r="C28" s="250"/>
      <c r="D28" s="250"/>
      <c r="E28" s="250"/>
      <c r="F28" s="250"/>
      <c r="G28" s="250"/>
    </row>
    <row r="29" spans="1:10" s="46" customFormat="1" ht="42.75" customHeight="1">
      <c r="A29" s="45">
        <v>2</v>
      </c>
      <c r="B29" s="253" t="s">
        <v>132</v>
      </c>
      <c r="C29" s="253"/>
      <c r="D29" s="253"/>
      <c r="E29" s="253"/>
      <c r="F29" s="253"/>
      <c r="G29" s="253"/>
    </row>
    <row r="30" spans="1:10" s="46" customFormat="1" ht="18" customHeight="1">
      <c r="A30" s="45"/>
      <c r="B30" s="205"/>
      <c r="C30" s="205"/>
      <c r="D30" s="205"/>
      <c r="E30" s="205"/>
      <c r="F30" s="205"/>
      <c r="G30" s="205"/>
    </row>
    <row r="31" spans="1:10" s="46" customFormat="1" ht="61.5" customHeight="1">
      <c r="A31" s="45">
        <v>3</v>
      </c>
      <c r="B31" s="253" t="s">
        <v>133</v>
      </c>
      <c r="C31" s="253"/>
      <c r="D31" s="253"/>
      <c r="E31" s="253"/>
      <c r="F31" s="253"/>
      <c r="G31" s="253"/>
    </row>
    <row r="32" spans="1:10" s="46" customFormat="1" ht="18" customHeight="1">
      <c r="A32" s="45"/>
      <c r="B32" s="205"/>
      <c r="C32" s="205"/>
      <c r="D32" s="205"/>
      <c r="E32" s="205"/>
      <c r="F32" s="205"/>
      <c r="G32" s="205"/>
    </row>
    <row r="33" spans="1:9" s="46" customFormat="1" ht="15" customHeight="1">
      <c r="A33" s="45">
        <v>4</v>
      </c>
      <c r="B33" s="250" t="s">
        <v>111</v>
      </c>
      <c r="C33" s="250"/>
      <c r="D33" s="250"/>
      <c r="E33" s="250"/>
      <c r="F33" s="250"/>
      <c r="G33" s="250"/>
    </row>
    <row r="34" spans="1:9" s="46" customFormat="1" ht="18" customHeight="1">
      <c r="A34" s="45"/>
      <c r="B34" s="205"/>
      <c r="C34" s="205"/>
      <c r="D34" s="205"/>
      <c r="E34" s="205"/>
      <c r="F34" s="205"/>
      <c r="G34" s="205"/>
    </row>
    <row r="35" spans="1:9" s="46" customFormat="1" ht="64.900000000000006" customHeight="1">
      <c r="A35" s="63" t="s">
        <v>104</v>
      </c>
      <c r="B35" s="253" t="s">
        <v>139</v>
      </c>
      <c r="C35" s="253"/>
      <c r="D35" s="253"/>
      <c r="E35" s="253"/>
      <c r="F35" s="253"/>
      <c r="G35" s="253"/>
    </row>
    <row r="36" spans="1:9" s="46" customFormat="1" ht="18" customHeight="1">
      <c r="A36" s="45"/>
      <c r="B36" s="250"/>
      <c r="C36" s="250"/>
      <c r="D36" s="250"/>
      <c r="E36" s="250"/>
      <c r="F36" s="250"/>
      <c r="G36" s="250"/>
    </row>
    <row r="37" spans="1:9" s="46" customFormat="1" ht="64.900000000000006" customHeight="1">
      <c r="A37" s="63" t="s">
        <v>105</v>
      </c>
      <c r="B37" s="253" t="s">
        <v>140</v>
      </c>
      <c r="C37" s="253"/>
      <c r="D37" s="253"/>
      <c r="E37" s="253"/>
      <c r="F37" s="253"/>
      <c r="G37" s="253"/>
    </row>
    <row r="38" spans="1:9" s="46" customFormat="1" ht="18" customHeight="1">
      <c r="A38" s="45"/>
      <c r="B38" s="250"/>
      <c r="C38" s="250"/>
      <c r="D38" s="250"/>
      <c r="E38" s="250"/>
      <c r="F38" s="250"/>
      <c r="G38" s="250"/>
    </row>
    <row r="39" spans="1:9" s="46" customFormat="1" ht="69" customHeight="1">
      <c r="A39" s="45">
        <v>5</v>
      </c>
      <c r="B39" s="250" t="s">
        <v>141</v>
      </c>
      <c r="C39" s="250"/>
      <c r="D39" s="250"/>
      <c r="E39" s="250"/>
      <c r="F39" s="250"/>
      <c r="G39" s="250"/>
    </row>
    <row r="40" spans="1:9" s="46" customFormat="1" ht="18" customHeight="1">
      <c r="A40" s="45"/>
      <c r="B40" s="205"/>
      <c r="C40" s="206"/>
      <c r="D40" s="206"/>
      <c r="E40" s="206"/>
      <c r="F40" s="206"/>
      <c r="G40" s="206"/>
    </row>
    <row r="41" spans="1:9" s="46" customFormat="1" ht="50.1" customHeight="1">
      <c r="A41" s="45">
        <v>6</v>
      </c>
      <c r="B41" s="253" t="s">
        <v>142</v>
      </c>
      <c r="C41" s="253"/>
      <c r="D41" s="253"/>
      <c r="E41" s="253"/>
      <c r="F41" s="253"/>
      <c r="G41" s="253"/>
    </row>
    <row r="42" spans="1:9" s="46" customFormat="1" ht="18" customHeight="1">
      <c r="A42" s="45"/>
      <c r="B42" s="205"/>
      <c r="C42" s="205"/>
      <c r="D42" s="205"/>
      <c r="E42" s="205"/>
      <c r="F42" s="205"/>
      <c r="G42" s="205"/>
    </row>
    <row r="43" spans="1:9" s="46" customFormat="1" ht="35.1" customHeight="1">
      <c r="A43" s="45">
        <v>7</v>
      </c>
      <c r="B43" s="250" t="s">
        <v>143</v>
      </c>
      <c r="C43" s="250"/>
      <c r="D43" s="250"/>
      <c r="E43" s="250"/>
      <c r="F43" s="250"/>
      <c r="G43" s="250"/>
    </row>
    <row r="44" spans="1:9" s="46" customFormat="1" ht="18" customHeight="1">
      <c r="A44" s="45"/>
      <c r="B44" s="205"/>
      <c r="C44" s="205"/>
      <c r="D44" s="205"/>
      <c r="E44" s="205"/>
      <c r="F44" s="205"/>
      <c r="G44" s="205"/>
    </row>
    <row r="45" spans="1:9" s="46" customFormat="1" ht="18" customHeight="1">
      <c r="A45" s="45">
        <v>8</v>
      </c>
      <c r="B45" s="249" t="s">
        <v>144</v>
      </c>
      <c r="C45" s="249"/>
      <c r="D45" s="249"/>
      <c r="E45" s="249"/>
      <c r="F45" s="249"/>
      <c r="G45" s="249"/>
    </row>
    <row r="46" spans="1:9" s="46" customFormat="1" ht="18" customHeight="1">
      <c r="A46" s="45"/>
      <c r="B46" s="251"/>
      <c r="C46" s="251"/>
      <c r="D46" s="251"/>
      <c r="E46" s="251"/>
      <c r="F46" s="251"/>
      <c r="G46" s="251"/>
    </row>
    <row r="47" spans="1:9" s="46" customFormat="1" ht="18" customHeight="1">
      <c r="A47" s="45">
        <v>9</v>
      </c>
      <c r="B47" s="255" t="s">
        <v>129</v>
      </c>
      <c r="C47" s="255"/>
      <c r="D47" s="255"/>
      <c r="E47" s="255"/>
      <c r="F47" s="255"/>
      <c r="G47" s="255"/>
      <c r="H47" s="207"/>
      <c r="I47" s="207"/>
    </row>
    <row r="48" spans="1:9" s="46" customFormat="1" ht="18" customHeight="1">
      <c r="A48" s="45"/>
      <c r="B48" s="256" t="s">
        <v>126</v>
      </c>
      <c r="C48" s="256"/>
      <c r="D48" s="256"/>
      <c r="E48" s="256"/>
      <c r="F48" s="256"/>
      <c r="G48" s="256"/>
      <c r="H48" s="207"/>
      <c r="I48" s="207"/>
    </row>
    <row r="49" spans="1:9" s="46" customFormat="1">
      <c r="A49" s="45"/>
      <c r="B49" s="256" t="s">
        <v>130</v>
      </c>
      <c r="C49" s="256"/>
      <c r="D49" s="256"/>
      <c r="E49" s="256"/>
      <c r="F49" s="256"/>
      <c r="G49" s="256"/>
      <c r="H49" s="207"/>
      <c r="I49" s="207"/>
    </row>
    <row r="50" spans="1:9" s="46" customFormat="1" ht="18" customHeight="1">
      <c r="A50" s="45"/>
      <c r="B50" s="256" t="s">
        <v>131</v>
      </c>
      <c r="C50" s="256"/>
      <c r="D50" s="256"/>
      <c r="E50" s="256"/>
      <c r="F50" s="256"/>
      <c r="G50" s="256"/>
      <c r="H50" s="207"/>
      <c r="I50" s="207"/>
    </row>
    <row r="51" spans="1:9" s="46" customFormat="1" ht="15.75" customHeight="1">
      <c r="A51" s="45"/>
      <c r="B51" s="256" t="s">
        <v>127</v>
      </c>
      <c r="C51" s="256"/>
      <c r="D51" s="256"/>
      <c r="E51" s="256"/>
      <c r="F51" s="256"/>
      <c r="G51" s="256"/>
      <c r="H51" s="207"/>
      <c r="I51" s="207"/>
    </row>
    <row r="52" spans="1:9" s="46" customFormat="1" ht="18" customHeight="1">
      <c r="A52" s="45"/>
      <c r="B52" s="205"/>
      <c r="C52" s="45"/>
      <c r="D52" s="45"/>
      <c r="E52" s="45"/>
      <c r="F52" s="45"/>
      <c r="G52" s="45"/>
    </row>
    <row r="53" spans="1:9" s="46" customFormat="1" ht="35.1" customHeight="1">
      <c r="A53" s="45">
        <v>10</v>
      </c>
      <c r="B53" s="254" t="s">
        <v>136</v>
      </c>
      <c r="C53" s="254"/>
      <c r="D53" s="254"/>
      <c r="E53" s="254"/>
      <c r="F53" s="254"/>
      <c r="G53" s="254"/>
    </row>
    <row r="54" spans="1:9" s="46" customFormat="1" ht="19.5" customHeight="1">
      <c r="A54" s="77"/>
      <c r="B54" s="86"/>
      <c r="C54" s="78"/>
      <c r="D54" s="78"/>
      <c r="E54" s="78"/>
      <c r="F54" s="78"/>
      <c r="G54" s="78"/>
    </row>
    <row r="55" spans="1:9" s="46" customFormat="1" ht="19.5" customHeight="1">
      <c r="A55" s="77"/>
      <c r="B55" s="86"/>
      <c r="C55" s="78"/>
      <c r="D55" s="78"/>
      <c r="E55" s="78"/>
      <c r="F55" s="78"/>
      <c r="G55" s="78"/>
    </row>
    <row r="56" spans="1:9" s="46" customFormat="1" ht="19.5" customHeight="1">
      <c r="A56" s="77"/>
      <c r="B56" s="86"/>
      <c r="C56" s="78"/>
      <c r="D56" s="78"/>
      <c r="E56" s="78"/>
      <c r="F56" s="78"/>
      <c r="G56" s="78"/>
    </row>
    <row r="57" spans="1:9" s="46" customFormat="1" ht="19.5" customHeight="1">
      <c r="A57" s="77"/>
      <c r="B57" s="86"/>
      <c r="C57" s="78"/>
      <c r="D57" s="78"/>
      <c r="E57" s="78"/>
      <c r="F57" s="78"/>
      <c r="G57" s="78"/>
    </row>
    <row r="58" spans="1:9" s="44" customFormat="1" ht="18" customHeight="1">
      <c r="A58" s="40"/>
      <c r="B58" s="252"/>
      <c r="C58" s="252"/>
      <c r="D58" s="252"/>
      <c r="E58" s="252"/>
      <c r="F58" s="252"/>
      <c r="G58" s="252"/>
    </row>
    <row r="59" spans="1:9" s="44" customFormat="1" ht="15" customHeight="1">
      <c r="A59" s="204" t="s">
        <v>135</v>
      </c>
      <c r="B59" s="203"/>
      <c r="C59" s="257" t="s">
        <v>116</v>
      </c>
      <c r="D59" s="257"/>
      <c r="E59" s="258" t="s">
        <v>117</v>
      </c>
      <c r="F59" s="258"/>
      <c r="G59" s="258"/>
    </row>
    <row r="60" spans="1:9" s="44" customFormat="1" ht="15" customHeight="1">
      <c r="A60" s="204" t="s">
        <v>128</v>
      </c>
      <c r="B60" s="203"/>
      <c r="C60" s="257" t="s">
        <v>118</v>
      </c>
      <c r="D60" s="257"/>
      <c r="E60" s="257" t="s">
        <v>137</v>
      </c>
      <c r="F60" s="257"/>
      <c r="G60" s="257"/>
    </row>
    <row r="61" spans="1:9" s="44" customFormat="1" ht="15" customHeight="1">
      <c r="A61" s="260"/>
      <c r="B61" s="260"/>
      <c r="C61" s="260"/>
      <c r="D61" s="259"/>
      <c r="E61" s="259"/>
      <c r="F61" s="259"/>
      <c r="G61" s="259"/>
    </row>
    <row r="62" spans="1:9" s="44" customFormat="1" ht="15" customHeight="1">
      <c r="A62" s="260"/>
      <c r="B62" s="260"/>
      <c r="C62" s="260"/>
      <c r="D62" s="259"/>
      <c r="E62" s="259"/>
      <c r="F62" s="259"/>
      <c r="G62" s="259"/>
    </row>
    <row r="63" spans="1:9" s="44" customFormat="1" ht="15" customHeight="1">
      <c r="A63" s="260"/>
      <c r="B63" s="260"/>
      <c r="C63" s="260"/>
      <c r="D63" s="259"/>
      <c r="E63" s="259"/>
      <c r="F63" s="259"/>
      <c r="G63" s="259"/>
    </row>
    <row r="64" spans="1:9" s="44" customFormat="1" ht="19.899999999999999" customHeight="1">
      <c r="B64" s="87"/>
      <c r="C64" s="82"/>
      <c r="D64" s="82"/>
      <c r="E64" s="82"/>
      <c r="F64" s="82"/>
      <c r="G64" s="82"/>
    </row>
    <row r="65" spans="1:7" s="44" customFormat="1" ht="18" customHeight="1">
      <c r="B65" s="87"/>
      <c r="C65" s="82"/>
      <c r="D65" s="82"/>
      <c r="E65" s="82"/>
      <c r="F65" s="82"/>
      <c r="G65" s="82"/>
    </row>
    <row r="66" spans="1:7" ht="18" customHeight="1">
      <c r="A66" s="39"/>
      <c r="C66" s="47"/>
      <c r="D66" s="47"/>
      <c r="E66" s="47"/>
      <c r="F66" s="47"/>
      <c r="G66" s="47"/>
    </row>
    <row r="67" spans="1:7" ht="18" customHeight="1">
      <c r="A67" s="39"/>
      <c r="C67" s="47"/>
      <c r="D67" s="47"/>
      <c r="E67" s="47"/>
      <c r="F67" s="47"/>
      <c r="G67" s="47"/>
    </row>
    <row r="68" spans="1:7" s="76" customFormat="1" ht="18" customHeight="1">
      <c r="B68" s="88"/>
    </row>
    <row r="69" spans="1:7" s="76" customFormat="1" ht="18" customHeight="1">
      <c r="B69" s="88"/>
    </row>
    <row r="70" spans="1:7" s="76" customFormat="1" ht="18" customHeight="1">
      <c r="B70" s="88"/>
    </row>
    <row r="71" spans="1:7" s="76" customFormat="1" ht="18" customHeight="1">
      <c r="B71" s="88"/>
    </row>
    <row r="72" spans="1:7" s="76" customFormat="1" ht="18" customHeight="1">
      <c r="B72" s="88"/>
    </row>
  </sheetData>
  <mergeCells count="35">
    <mergeCell ref="F63:G63"/>
    <mergeCell ref="A61:C61"/>
    <mergeCell ref="A62:C62"/>
    <mergeCell ref="A63:C63"/>
    <mergeCell ref="D61:E61"/>
    <mergeCell ref="D62:E62"/>
    <mergeCell ref="D63:E63"/>
    <mergeCell ref="F61:G61"/>
    <mergeCell ref="B39:G39"/>
    <mergeCell ref="C60:D60"/>
    <mergeCell ref="E59:G59"/>
    <mergeCell ref="E60:G60"/>
    <mergeCell ref="F62:G62"/>
    <mergeCell ref="C59:D59"/>
    <mergeCell ref="B33:G33"/>
    <mergeCell ref="B36:G36"/>
    <mergeCell ref="B37:G37"/>
    <mergeCell ref="B38:G38"/>
    <mergeCell ref="B35:G35"/>
    <mergeCell ref="A1:F1"/>
    <mergeCell ref="B45:G45"/>
    <mergeCell ref="B43:G43"/>
    <mergeCell ref="B46:G46"/>
    <mergeCell ref="B58:G58"/>
    <mergeCell ref="B41:G41"/>
    <mergeCell ref="B53:G53"/>
    <mergeCell ref="B47:G47"/>
    <mergeCell ref="B48:G48"/>
    <mergeCell ref="B49:G49"/>
    <mergeCell ref="B50:G50"/>
    <mergeCell ref="B51:G51"/>
    <mergeCell ref="B27:G27"/>
    <mergeCell ref="B28:G28"/>
    <mergeCell ref="B29:G29"/>
    <mergeCell ref="B31:G31"/>
  </mergeCells>
  <phoneticPr fontId="0" type="noConversion"/>
  <printOptions horizontalCentered="1"/>
  <pageMargins left="0.51181102362204722" right="0.23622047244094491" top="0.31496062992125984" bottom="0.35433070866141736" header="0.23622047244094491" footer="0.19685039370078741"/>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FIGURES </vt:lpstr>
      <vt:lpstr>SEGMENTREPORT </vt:lpstr>
      <vt:lpstr>ED, MD</vt:lpstr>
      <vt:lpstr>'ED, MD'!Print_Area</vt:lpstr>
      <vt:lpstr>'FIGURES '!Print_Area</vt:lpstr>
      <vt:lpstr>'SEGMENTREPORT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Canara Bank</dc:creator>
  <cp:lastModifiedBy>BSCA</cp:lastModifiedBy>
  <cp:lastPrinted>2015-02-04T06:45:14Z</cp:lastPrinted>
  <dcterms:created xsi:type="dcterms:W3CDTF">2002-10-30T10:12:00Z</dcterms:created>
  <dcterms:modified xsi:type="dcterms:W3CDTF">2015-02-04T07:27:53Z</dcterms:modified>
</cp:coreProperties>
</file>